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0485" yWindow="-15" windowWidth="1476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4" i="1" l="1"/>
  <c r="H196" i="1"/>
  <c r="H527" i="1"/>
  <c r="H525" i="1"/>
  <c r="H520" i="1"/>
  <c r="H521" i="1"/>
  <c r="I207" i="1"/>
  <c r="H207" i="1"/>
  <c r="H280" i="1"/>
  <c r="I243" i="1"/>
  <c r="H243" i="1"/>
  <c r="K239" i="1"/>
  <c r="H239" i="1"/>
  <c r="G239" i="1"/>
  <c r="F239" i="1"/>
  <c r="I225" i="1"/>
  <c r="H225" i="1"/>
  <c r="K221" i="1"/>
  <c r="H221" i="1"/>
  <c r="G221" i="1"/>
  <c r="F221" i="1"/>
  <c r="K203" i="1"/>
  <c r="H203" i="1"/>
  <c r="F203" i="1"/>
  <c r="G203" i="1"/>
  <c r="H201" i="1"/>
  <c r="H237" i="1"/>
  <c r="H197" i="1"/>
  <c r="H232" i="1"/>
  <c r="H214" i="1"/>
  <c r="F11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210" i="1" s="1"/>
  <c r="L198" i="1"/>
  <c r="L199" i="1"/>
  <c r="L214" i="1"/>
  <c r="L215" i="1"/>
  <c r="L216" i="1"/>
  <c r="L217" i="1"/>
  <c r="L232" i="1"/>
  <c r="L233" i="1"/>
  <c r="L246" i="1" s="1"/>
  <c r="L234" i="1"/>
  <c r="L235" i="1"/>
  <c r="F6" i="13"/>
  <c r="G6" i="13"/>
  <c r="L201" i="1"/>
  <c r="L219" i="1"/>
  <c r="C15" i="10" s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G660" i="1" s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C12" i="10" s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L259" i="1"/>
  <c r="L260" i="1"/>
  <c r="C131" i="2" s="1"/>
  <c r="L340" i="1"/>
  <c r="L341" i="1"/>
  <c r="E131" i="2" s="1"/>
  <c r="E143" i="2" s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C61" i="2" s="1"/>
  <c r="C62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D90" i="2" s="1"/>
  <c r="G161" i="1"/>
  <c r="H146" i="1"/>
  <c r="H161" i="1"/>
  <c r="I146" i="1"/>
  <c r="F84" i="2" s="1"/>
  <c r="F90" i="2" s="1"/>
  <c r="I161" i="1"/>
  <c r="C11" i="10"/>
  <c r="C13" i="10"/>
  <c r="C16" i="10"/>
  <c r="C19" i="10"/>
  <c r="C21" i="10"/>
  <c r="L249" i="1"/>
  <c r="L331" i="1"/>
  <c r="E112" i="2" s="1"/>
  <c r="E114" i="2" s="1"/>
  <c r="L253" i="1"/>
  <c r="C25" i="10"/>
  <c r="L267" i="1"/>
  <c r="L268" i="1"/>
  <c r="L348" i="1"/>
  <c r="L349" i="1"/>
  <c r="I664" i="1"/>
  <c r="I669" i="1"/>
  <c r="L228" i="1"/>
  <c r="F660" i="1"/>
  <c r="H660" i="1"/>
  <c r="G661" i="1"/>
  <c r="I668" i="1"/>
  <c r="C42" i="10"/>
  <c r="C32" i="10"/>
  <c r="L373" i="1"/>
  <c r="L374" i="1"/>
  <c r="F129" i="2" s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H640" i="1" s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G634" i="1"/>
  <c r="H634" i="1"/>
  <c r="J634" i="1"/>
  <c r="H635" i="1"/>
  <c r="H636" i="1"/>
  <c r="H637" i="1"/>
  <c r="G638" i="1"/>
  <c r="G639" i="1"/>
  <c r="H639" i="1"/>
  <c r="G640" i="1"/>
  <c r="G641" i="1"/>
  <c r="H641" i="1"/>
  <c r="G642" i="1"/>
  <c r="G643" i="1"/>
  <c r="G644" i="1"/>
  <c r="H644" i="1"/>
  <c r="H646" i="1"/>
  <c r="G648" i="1"/>
  <c r="G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I256" i="1"/>
  <c r="I270" i="1" s="1"/>
  <c r="G256" i="1"/>
  <c r="G270" i="1" s="1"/>
  <c r="G163" i="2"/>
  <c r="C18" i="2"/>
  <c r="F31" i="2"/>
  <c r="C26" i="10"/>
  <c r="L327" i="1"/>
  <c r="L350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G102" i="2"/>
  <c r="E102" i="2"/>
  <c r="C102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I661" i="1" l="1"/>
  <c r="F659" i="1"/>
  <c r="F544" i="1"/>
  <c r="K499" i="1"/>
  <c r="I433" i="1"/>
  <c r="G433" i="1"/>
  <c r="I191" i="1"/>
  <c r="G159" i="2"/>
  <c r="K433" i="1"/>
  <c r="G133" i="2" s="1"/>
  <c r="G143" i="2" s="1"/>
  <c r="G144" i="2" s="1"/>
  <c r="E90" i="2"/>
  <c r="C24" i="10"/>
  <c r="G168" i="1"/>
  <c r="I139" i="1"/>
  <c r="G139" i="1"/>
  <c r="I662" i="1"/>
  <c r="F31" i="13"/>
  <c r="C10" i="10"/>
  <c r="H659" i="1"/>
  <c r="H663" i="1" s="1"/>
  <c r="G570" i="1"/>
  <c r="J641" i="1"/>
  <c r="C17" i="10"/>
  <c r="J649" i="1"/>
  <c r="J648" i="1"/>
  <c r="E8" i="13"/>
  <c r="C8" i="13" s="1"/>
  <c r="L256" i="1"/>
  <c r="L270" i="1" s="1"/>
  <c r="G631" i="1" s="1"/>
  <c r="J631" i="1" s="1"/>
  <c r="F139" i="1"/>
  <c r="A22" i="12"/>
  <c r="G33" i="13"/>
  <c r="C80" i="2"/>
  <c r="E77" i="2"/>
  <c r="E80" i="2" s="1"/>
  <c r="F103" i="2"/>
  <c r="L426" i="1"/>
  <c r="J256" i="1"/>
  <c r="H647" i="1" s="1"/>
  <c r="J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C28" i="10" s="1"/>
  <c r="D25" i="10" s="1"/>
  <c r="F168" i="1"/>
  <c r="J139" i="1"/>
  <c r="D103" i="2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J270" i="1" l="1"/>
  <c r="D11" i="10"/>
  <c r="D27" i="10"/>
  <c r="D17" i="10"/>
  <c r="D15" i="10"/>
  <c r="C30" i="10"/>
  <c r="D22" i="10"/>
  <c r="D24" i="10"/>
  <c r="D23" i="10"/>
  <c r="F192" i="1"/>
  <c r="G626" i="1" s="1"/>
  <c r="J626" i="1" s="1"/>
  <c r="D26" i="10"/>
  <c r="D19" i="10"/>
  <c r="D18" i="10"/>
  <c r="D16" i="10"/>
  <c r="D13" i="10"/>
  <c r="D12" i="10"/>
  <c r="D20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<sst xmlns="http://schemas.openxmlformats.org/spreadsheetml/2006/main" count="3943" uniqueCount="910">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</sst>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147</v>
      </c>
      <c r="C2" s="21">
        <v>147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23882.5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94255.72</v>
      </c>
      <c r="G10" s="18"/>
      <c r="H10" s="18"/>
      <c r="I10" s="18"/>
      <c r="J10" s="67">
        <f>SUM(I439)</f>
        <v>152846.9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2572.73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2199.5100000000002</v>
      </c>
      <c r="G13" s="18"/>
      <c r="H13" s="18">
        <v>2577.2399999999998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122910.45999999999</v>
      </c>
      <c r="G19" s="41">
        <f>SUM(G9:G18)</f>
        <v>0</v>
      </c>
      <c r="H19" s="41">
        <f>SUM(H9:H18)</f>
        <v>2577.2399999999998</v>
      </c>
      <c r="I19" s="41">
        <f>SUM(I9:I18)</f>
        <v>0</v>
      </c>
      <c r="J19" s="41">
        <f>SUM(J9:J18)</f>
        <v>152846.9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2572.73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684.67</v>
      </c>
      <c r="G24" s="18"/>
      <c r="H24" s="18">
        <v>4.51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684.67</v>
      </c>
      <c r="G32" s="41">
        <f>SUM(G22:G31)</f>
        <v>0</v>
      </c>
      <c r="H32" s="41">
        <f>SUM(H22:H31)</f>
        <v>2577.2400000000002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152846.9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122225.79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122225.79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152846.9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122910.45999999999</v>
      </c>
      <c r="G51" s="41">
        <f>G50+G32</f>
        <v>0</v>
      </c>
      <c r="H51" s="41">
        <f>H50+H32</f>
        <v>2577.2400000000002</v>
      </c>
      <c r="I51" s="41">
        <f>I50+I32</f>
        <v>0</v>
      </c>
      <c r="J51" s="41">
        <f>J50+J32</f>
        <v>152846.9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516304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516304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113.49</v>
      </c>
      <c r="G95" s="18"/>
      <c r="H95" s="18"/>
      <c r="I95" s="18"/>
      <c r="J95" s="18">
        <v>1318.85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113.49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1318.85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516417.49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1318.85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155375-F118</f>
        <v>155240.49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73103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134.51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228478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228478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3703.24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2027.63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2027.63</v>
      </c>
      <c r="G161" s="41">
        <f>SUM(G149:G160)</f>
        <v>0</v>
      </c>
      <c r="H161" s="41">
        <f>SUM(H149:H160)</f>
        <v>3703.24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2027.63</v>
      </c>
      <c r="G168" s="41">
        <f>G146+G161+SUM(G162:G167)</f>
        <v>0</v>
      </c>
      <c r="H168" s="41">
        <f>H146+H161+SUM(H162:H167)</f>
        <v>3703.24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746923.12</v>
      </c>
      <c r="G192" s="47">
        <f>G111+G139+G168+G191</f>
        <v>0</v>
      </c>
      <c r="H192" s="47">
        <f>H111+H139+H168+H191</f>
        <v>3703.24</v>
      </c>
      <c r="I192" s="47">
        <f>I111+I139+I168+I191</f>
        <v>0</v>
      </c>
      <c r="J192" s="47">
        <f>J111+J139+J191</f>
        <v>21318.85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148429.57</f>
        <v>148429.57</v>
      </c>
      <c r="I196" s="18"/>
      <c r="J196" s="18"/>
      <c r="K196" s="18"/>
      <c r="L196" s="19">
        <f>SUM(F196:K196)</f>
        <v>148429.57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f>1231.18+57.2+10.4</f>
        <v>1298.7800000000002</v>
      </c>
      <c r="I197" s="18"/>
      <c r="J197" s="18"/>
      <c r="K197" s="18"/>
      <c r="L197" s="19">
        <f>SUM(F197:K197)</f>
        <v>1298.7800000000002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354.54</v>
      </c>
      <c r="I199" s="18"/>
      <c r="J199" s="18"/>
      <c r="K199" s="18"/>
      <c r="L199" s="19">
        <f>SUM(F199:K199)</f>
        <v>354.54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140.75+5385.56+3777</f>
        <v>9303.3100000000013</v>
      </c>
      <c r="I201" s="18"/>
      <c r="J201" s="18"/>
      <c r="K201" s="18"/>
      <c r="L201" s="19">
        <f t="shared" ref="L201:L207" si="0">SUM(F201:K201)</f>
        <v>9303.3100000000013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1550*0.326</f>
        <v>505.3</v>
      </c>
      <c r="G203" s="18">
        <f>(118.6+5.78)*0.326</f>
        <v>40.547879999999999</v>
      </c>
      <c r="H203" s="18">
        <f>(300+42+23613)*0.326</f>
        <v>7809.33</v>
      </c>
      <c r="I203" s="18"/>
      <c r="J203" s="18"/>
      <c r="K203" s="18">
        <f>1626.1*0.326</f>
        <v>530.10860000000002</v>
      </c>
      <c r="L203" s="19">
        <f t="shared" si="0"/>
        <v>8885.2864799999988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(1407.1+74054)*0.326</f>
        <v>24600.318600000002</v>
      </c>
      <c r="I207" s="18">
        <f>10760.06*0.326</f>
        <v>3507.7795599999999</v>
      </c>
      <c r="J207" s="18"/>
      <c r="K207" s="18"/>
      <c r="L207" s="19">
        <f t="shared" si="0"/>
        <v>28108.098160000001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505.3</v>
      </c>
      <c r="G210" s="41">
        <f t="shared" si="1"/>
        <v>40.547879999999999</v>
      </c>
      <c r="H210" s="41">
        <f t="shared" si="1"/>
        <v>191795.8486</v>
      </c>
      <c r="I210" s="41">
        <f t="shared" si="1"/>
        <v>3507.7795599999999</v>
      </c>
      <c r="J210" s="41">
        <f t="shared" si="1"/>
        <v>0</v>
      </c>
      <c r="K210" s="41">
        <f t="shared" si="1"/>
        <v>530.10860000000002</v>
      </c>
      <c r="L210" s="41">
        <f t="shared" si="1"/>
        <v>196379.58464000002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118162.8</f>
        <v>118162.8</v>
      </c>
      <c r="I214" s="18"/>
      <c r="J214" s="18"/>
      <c r="K214" s="18"/>
      <c r="L214" s="19">
        <f>SUM(F214:K214)</f>
        <v>118162.8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5.2</v>
      </c>
      <c r="I215" s="18"/>
      <c r="J215" s="18"/>
      <c r="K215" s="18"/>
      <c r="L215" s="19">
        <f>SUM(F215:K215)</f>
        <v>5.2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1550*0.223</f>
        <v>345.65000000000003</v>
      </c>
      <c r="G221" s="18">
        <f>(118.6+5.78)*0.223</f>
        <v>27.736740000000001</v>
      </c>
      <c r="H221" s="18">
        <f>(300+42+23613)*0.223</f>
        <v>5341.9650000000001</v>
      </c>
      <c r="I221" s="18"/>
      <c r="J221" s="18"/>
      <c r="K221" s="18">
        <f>1626.1*0.223</f>
        <v>362.62029999999999</v>
      </c>
      <c r="L221" s="19">
        <f t="shared" si="2"/>
        <v>6077.9720399999997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(1407.1+74054)*0.223</f>
        <v>16827.8253</v>
      </c>
      <c r="I225" s="18">
        <f>10760.06*0.223</f>
        <v>2399.4933799999999</v>
      </c>
      <c r="J225" s="18"/>
      <c r="K225" s="18"/>
      <c r="L225" s="19">
        <f t="shared" si="2"/>
        <v>19227.31868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345.65000000000003</v>
      </c>
      <c r="G228" s="41">
        <f>SUM(G214:G227)</f>
        <v>27.736740000000001</v>
      </c>
      <c r="H228" s="41">
        <f>SUM(H214:H227)</f>
        <v>140337.79029999999</v>
      </c>
      <c r="I228" s="41">
        <f>SUM(I214:I227)</f>
        <v>2399.4933799999999</v>
      </c>
      <c r="J228" s="41">
        <f>SUM(J214:J227)</f>
        <v>0</v>
      </c>
      <c r="K228" s="41">
        <f t="shared" si="3"/>
        <v>362.62029999999999</v>
      </c>
      <c r="L228" s="41">
        <f t="shared" si="3"/>
        <v>143473.29071999999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216478</f>
        <v>216478</v>
      </c>
      <c r="I232" s="18"/>
      <c r="J232" s="18"/>
      <c r="K232" s="18"/>
      <c r="L232" s="19">
        <f>SUM(F232:K232)</f>
        <v>216478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140.75</f>
        <v>140.75</v>
      </c>
      <c r="I237" s="18"/>
      <c r="J237" s="18"/>
      <c r="K237" s="18"/>
      <c r="L237" s="19">
        <f t="shared" ref="L237:L243" si="4">SUM(F237:K237)</f>
        <v>140.75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1550*0.451</f>
        <v>699.05000000000007</v>
      </c>
      <c r="G239" s="18">
        <f>(118.6+5.78)*0.451</f>
        <v>56.095379999999999</v>
      </c>
      <c r="H239" s="18">
        <f>(300+42+23613)*0.451</f>
        <v>10803.705</v>
      </c>
      <c r="I239" s="18"/>
      <c r="J239" s="18"/>
      <c r="K239" s="18">
        <f>1626.1*0.451</f>
        <v>733.37109999999996</v>
      </c>
      <c r="L239" s="19">
        <f t="shared" si="4"/>
        <v>12292.22148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(1407.1+74054)*0.451</f>
        <v>34032.956100000003</v>
      </c>
      <c r="I243" s="18">
        <f>10760.06*0.451</f>
        <v>4852.7870599999997</v>
      </c>
      <c r="J243" s="18"/>
      <c r="K243" s="18"/>
      <c r="L243" s="19">
        <f t="shared" si="4"/>
        <v>38885.743160000005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699.05000000000007</v>
      </c>
      <c r="G246" s="41">
        <f t="shared" si="5"/>
        <v>56.095379999999999</v>
      </c>
      <c r="H246" s="41">
        <f t="shared" si="5"/>
        <v>261455.4111</v>
      </c>
      <c r="I246" s="41">
        <f t="shared" si="5"/>
        <v>4852.7870599999997</v>
      </c>
      <c r="J246" s="41">
        <f t="shared" si="5"/>
        <v>0</v>
      </c>
      <c r="K246" s="41">
        <f t="shared" si="5"/>
        <v>733.37109999999996</v>
      </c>
      <c r="L246" s="41">
        <f t="shared" si="5"/>
        <v>267796.71464000002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1550</v>
      </c>
      <c r="G256" s="41">
        <f t="shared" si="8"/>
        <v>124.38</v>
      </c>
      <c r="H256" s="41">
        <f t="shared" si="8"/>
        <v>593589.05000000005</v>
      </c>
      <c r="I256" s="41">
        <f t="shared" si="8"/>
        <v>10760.06</v>
      </c>
      <c r="J256" s="41">
        <f t="shared" si="8"/>
        <v>0</v>
      </c>
      <c r="K256" s="41">
        <f t="shared" si="8"/>
        <v>1626.1</v>
      </c>
      <c r="L256" s="41">
        <f t="shared" si="8"/>
        <v>607649.59000000008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13696.42</v>
      </c>
      <c r="L268" s="19">
        <f t="shared" si="9"/>
        <v>13696.42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33696.42</v>
      </c>
      <c r="L269" s="41">
        <f t="shared" si="9"/>
        <v>33696.42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1550</v>
      </c>
      <c r="G270" s="42">
        <f t="shared" si="11"/>
        <v>124.38</v>
      </c>
      <c r="H270" s="42">
        <f t="shared" si="11"/>
        <v>593589.05000000005</v>
      </c>
      <c r="I270" s="42">
        <f t="shared" si="11"/>
        <v>10760.06</v>
      </c>
      <c r="J270" s="42">
        <f t="shared" si="11"/>
        <v>0</v>
      </c>
      <c r="K270" s="42">
        <f t="shared" si="11"/>
        <v>35322.519999999997</v>
      </c>
      <c r="L270" s="42">
        <f t="shared" si="11"/>
        <v>641346.01000000013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1126+1984.85</f>
        <v>3110.85</v>
      </c>
      <c r="I280" s="18"/>
      <c r="J280" s="18"/>
      <c r="K280" s="18"/>
      <c r="L280" s="19">
        <f t="shared" ref="L280:L286" si="12">SUM(F280:K280)</f>
        <v>3110.85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3110.85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3110.85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563</v>
      </c>
      <c r="I318" s="18"/>
      <c r="J318" s="18"/>
      <c r="K318" s="18"/>
      <c r="L318" s="19">
        <f t="shared" ref="L318:L324" si="16">SUM(F318:K318)</f>
        <v>563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563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563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3673.85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3673.85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29.39</v>
      </c>
      <c r="L349" s="19">
        <f t="shared" si="21"/>
        <v>29.39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29.39</v>
      </c>
      <c r="L350" s="41">
        <f>SUM(L340:L349)</f>
        <v>29.39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3673.85</v>
      </c>
      <c r="I351" s="41">
        <f>I337</f>
        <v>0</v>
      </c>
      <c r="J351" s="41">
        <f>J337</f>
        <v>0</v>
      </c>
      <c r="K351" s="47">
        <f>K337+K350</f>
        <v>29.39</v>
      </c>
      <c r="L351" s="41">
        <f>L337+L350</f>
        <v>3703.24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>
        <v>1318.85</v>
      </c>
      <c r="I397" s="18"/>
      <c r="J397" s="24" t="s">
        <v>289</v>
      </c>
      <c r="K397" s="24" t="s">
        <v>289</v>
      </c>
      <c r="L397" s="56">
        <f t="shared" si="26"/>
        <v>21318.85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1318.85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21318.85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1318.85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21318.85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152846.9</v>
      </c>
      <c r="H439" s="18"/>
      <c r="I439" s="56">
        <f t="shared" si="33"/>
        <v>152846.9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152846.9</v>
      </c>
      <c r="H445" s="13">
        <f>SUM(H438:H444)</f>
        <v>0</v>
      </c>
      <c r="I445" s="13">
        <f>SUM(I438:I444)</f>
        <v>152846.9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152846.9</v>
      </c>
      <c r="H458" s="18"/>
      <c r="I458" s="56">
        <f t="shared" si="34"/>
        <v>152846.9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152846.9</v>
      </c>
      <c r="H459" s="83">
        <f>SUM(H453:H458)</f>
        <v>0</v>
      </c>
      <c r="I459" s="83">
        <f>SUM(I453:I458)</f>
        <v>152846.9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152846.9</v>
      </c>
      <c r="H460" s="42">
        <f>H451+H459</f>
        <v>0</v>
      </c>
      <c r="I460" s="42">
        <f>I451+I459</f>
        <v>152846.9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16648.68</v>
      </c>
      <c r="G464" s="18"/>
      <c r="H464" s="18"/>
      <c r="I464" s="18"/>
      <c r="J464" s="18">
        <v>131528.04999999999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746923.12</v>
      </c>
      <c r="G467" s="18"/>
      <c r="H467" s="18">
        <v>3703.24</v>
      </c>
      <c r="I467" s="18"/>
      <c r="J467" s="18">
        <v>21318.85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746923.12</v>
      </c>
      <c r="G469" s="53">
        <f>SUM(G467:G468)</f>
        <v>0</v>
      </c>
      <c r="H469" s="53">
        <f>SUM(H467:H468)</f>
        <v>3703.24</v>
      </c>
      <c r="I469" s="53">
        <f>SUM(I467:I468)</f>
        <v>0</v>
      </c>
      <c r="J469" s="53">
        <f>SUM(J467:J468)</f>
        <v>21318.85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641346.01</v>
      </c>
      <c r="G471" s="18"/>
      <c r="H471" s="18">
        <v>3703.24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641346.01</v>
      </c>
      <c r="G473" s="53">
        <f>SUM(G471:G472)</f>
        <v>0</v>
      </c>
      <c r="H473" s="53">
        <f>SUM(H471:H472)</f>
        <v>3703.24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122225.79000000004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152846.9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1231.18+57.2+10.4+354.54</f>
        <v>1653.3200000000002</v>
      </c>
      <c r="I520" s="18"/>
      <c r="J520" s="18"/>
      <c r="K520" s="18"/>
      <c r="L520" s="88">
        <f>SUM(F520:K520)</f>
        <v>1653.3200000000002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5.2</f>
        <v>5.2</v>
      </c>
      <c r="I521" s="18"/>
      <c r="J521" s="18"/>
      <c r="K521" s="18"/>
      <c r="L521" s="88">
        <f>SUM(F521:K521)</f>
        <v>5.2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1658.5200000000002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1658.5200000000002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140.75+5385.56+3777+1984.85</f>
        <v>11288.160000000002</v>
      </c>
      <c r="I525" s="18"/>
      <c r="J525" s="18"/>
      <c r="K525" s="18"/>
      <c r="L525" s="88">
        <f>SUM(F525:K525)</f>
        <v>11288.160000000002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140.75+563</f>
        <v>703.75</v>
      </c>
      <c r="I527" s="18"/>
      <c r="J527" s="18"/>
      <c r="K527" s="18"/>
      <c r="L527" s="88">
        <f>SUM(F527:K527)</f>
        <v>703.75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11991.910000000002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11991.910000000002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2265.6</v>
      </c>
      <c r="I530" s="18"/>
      <c r="J530" s="18"/>
      <c r="K530" s="18"/>
      <c r="L530" s="88">
        <f>SUM(F530:K530)</f>
        <v>2265.6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1426.49</v>
      </c>
      <c r="I531" s="18"/>
      <c r="J531" s="18"/>
      <c r="K531" s="18"/>
      <c r="L531" s="88">
        <f>SUM(F531:K531)</f>
        <v>1426.49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1198.73</v>
      </c>
      <c r="I532" s="18"/>
      <c r="J532" s="18"/>
      <c r="K532" s="18"/>
      <c r="L532" s="88">
        <f>SUM(F532:K532)</f>
        <v>1198.73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4890.82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4890.82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18541.25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18541.25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1653.3200000000002</v>
      </c>
      <c r="G548" s="87">
        <f>L525</f>
        <v>11288.160000000002</v>
      </c>
      <c r="H548" s="87">
        <f>L530</f>
        <v>2265.6</v>
      </c>
      <c r="I548" s="87">
        <f>L535</f>
        <v>0</v>
      </c>
      <c r="J548" s="87">
        <f>L540</f>
        <v>0</v>
      </c>
      <c r="K548" s="87">
        <f>SUM(F548:J548)</f>
        <v>15207.080000000002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5.2</v>
      </c>
      <c r="G549" s="87">
        <f>L526</f>
        <v>0</v>
      </c>
      <c r="H549" s="87">
        <f>L531</f>
        <v>1426.49</v>
      </c>
      <c r="I549" s="87">
        <f>L536</f>
        <v>0</v>
      </c>
      <c r="J549" s="87">
        <f>L541</f>
        <v>0</v>
      </c>
      <c r="K549" s="87">
        <f>SUM(F549:J549)</f>
        <v>1431.69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703.75</v>
      </c>
      <c r="H550" s="87">
        <f>L532</f>
        <v>1198.73</v>
      </c>
      <c r="I550" s="87">
        <f>L537</f>
        <v>0</v>
      </c>
      <c r="J550" s="87">
        <f>L542</f>
        <v>0</v>
      </c>
      <c r="K550" s="87">
        <f>SUM(F550:J550)</f>
        <v>1902.48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1658.5200000000002</v>
      </c>
      <c r="G551" s="89">
        <f t="shared" si="42"/>
        <v>11991.910000000002</v>
      </c>
      <c r="H551" s="89">
        <f t="shared" si="42"/>
        <v>4890.82</v>
      </c>
      <c r="I551" s="89">
        <f t="shared" si="42"/>
        <v>0</v>
      </c>
      <c r="J551" s="89">
        <f t="shared" si="42"/>
        <v>0</v>
      </c>
      <c r="K551" s="89">
        <f t="shared" si="42"/>
        <v>18541.25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148429.57</f>
        <v>148429.57</v>
      </c>
      <c r="G574" s="18">
        <v>118162.8</v>
      </c>
      <c r="H574" s="18">
        <v>216478</v>
      </c>
      <c r="I574" s="87">
        <f>SUM(F574:H574)</f>
        <v>483070.37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28108.1</v>
      </c>
      <c r="I590" s="18">
        <v>19227.32</v>
      </c>
      <c r="J590" s="18">
        <v>38885.74</v>
      </c>
      <c r="K590" s="104">
        <f t="shared" ref="K590:K596" si="48">SUM(H590:J590)</f>
        <v>86221.16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28108.1</v>
      </c>
      <c r="I597" s="108">
        <f>SUM(I590:I596)</f>
        <v>19227.32</v>
      </c>
      <c r="J597" s="108">
        <f>SUM(J590:J596)</f>
        <v>38885.74</v>
      </c>
      <c r="K597" s="108">
        <f>SUM(K590:K596)</f>
        <v>86221.16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354.54</v>
      </c>
      <c r="I610" s="18"/>
      <c r="J610" s="18"/>
      <c r="K610" s="18"/>
      <c r="L610" s="88">
        <f>SUM(F610:K610)</f>
        <v>354.54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354.54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354.54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122910.45999999999</v>
      </c>
      <c r="H616" s="109">
        <f>SUM(F51)</f>
        <v>122910.45999999999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2577.2399999999998</v>
      </c>
      <c r="H618" s="109">
        <f>SUM(H51)</f>
        <v>2577.2400000000002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152846.9</v>
      </c>
      <c r="H620" s="109">
        <f>SUM(J51)</f>
        <v>152846.9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122225.79</v>
      </c>
      <c r="H621" s="109">
        <f>F475</f>
        <v>122225.79000000004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152846.9</v>
      </c>
      <c r="H625" s="109">
        <f>J475</f>
        <v>152846.9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746923.12</v>
      </c>
      <c r="H626" s="104">
        <f>SUM(F467)</f>
        <v>746923.12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3703.24</v>
      </c>
      <c r="H628" s="104">
        <f>SUM(H467)</f>
        <v>3703.24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21318.85</v>
      </c>
      <c r="H630" s="104">
        <f>SUM(J467)</f>
        <v>21318.85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641346.01000000013</v>
      </c>
      <c r="H631" s="104">
        <f>SUM(F471)</f>
        <v>641346.01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3703.24</v>
      </c>
      <c r="H632" s="104">
        <f>SUM(H471)</f>
        <v>3703.24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21318.85</v>
      </c>
      <c r="H636" s="164">
        <f>SUM(J467)</f>
        <v>21318.85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152846.9</v>
      </c>
      <c r="H639" s="104">
        <f>SUM(G460)</f>
        <v>152846.9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152846.9</v>
      </c>
      <c r="H641" s="104">
        <f>SUM(I460)</f>
        <v>152846.9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1318.85</v>
      </c>
      <c r="H643" s="104">
        <f>H407</f>
        <v>1318.85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21318.85</v>
      </c>
      <c r="H645" s="104">
        <f>L407</f>
        <v>21318.85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86221.16</v>
      </c>
      <c r="H646" s="104">
        <f>L207+L225+L243</f>
        <v>86221.16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28108.098160000001</v>
      </c>
      <c r="H648" s="104">
        <f>H597</f>
        <v>28108.1</v>
      </c>
      <c r="I648" s="140" t="s">
        <v>389</v>
      </c>
      <c r="J648" s="109">
        <f t="shared" si="50"/>
        <v>-1.839999997173436E-3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19227.31868</v>
      </c>
      <c r="H649" s="104">
        <f>I597</f>
        <v>19227.32</v>
      </c>
      <c r="I649" s="140" t="s">
        <v>390</v>
      </c>
      <c r="J649" s="109">
        <f t="shared" si="50"/>
        <v>-1.3199999993958045E-3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38885.743160000005</v>
      </c>
      <c r="H650" s="104">
        <f>J597</f>
        <v>38885.74</v>
      </c>
      <c r="I650" s="140" t="s">
        <v>391</v>
      </c>
      <c r="J650" s="109">
        <f t="shared" si="50"/>
        <v>3.1600000074831769E-3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199490.43464000002</v>
      </c>
      <c r="G659" s="19">
        <f>(L228+L308+L358)</f>
        <v>143473.29071999999</v>
      </c>
      <c r="H659" s="19">
        <f>(L246+L327+L359)</f>
        <v>268359.71464000002</v>
      </c>
      <c r="I659" s="19">
        <f>SUM(F659:H659)</f>
        <v>611323.44000000006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28108.098160000001</v>
      </c>
      <c r="G661" s="19">
        <f>(L225+L305)-(J225+J305)</f>
        <v>19227.31868</v>
      </c>
      <c r="H661" s="19">
        <f>(L243+L324)-(J243+J324)</f>
        <v>38885.743160000005</v>
      </c>
      <c r="I661" s="19">
        <f>SUM(F661:H661)</f>
        <v>86221.16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148784.11000000002</v>
      </c>
      <c r="G662" s="200">
        <f>SUM(G574:G586)+SUM(I601:I603)+L611</f>
        <v>118162.8</v>
      </c>
      <c r="H662" s="200">
        <f>SUM(H574:H586)+SUM(J601:J603)+L612</f>
        <v>216478</v>
      </c>
      <c r="I662" s="19">
        <f>SUM(F662:H662)</f>
        <v>483424.91000000003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22598.226480000012</v>
      </c>
      <c r="G663" s="19">
        <f>G659-SUM(G660:G662)</f>
        <v>6083.1720399999758</v>
      </c>
      <c r="H663" s="19">
        <f>H659-SUM(H660:H662)</f>
        <v>12995.971480000007</v>
      </c>
      <c r="I663" s="19">
        <f>I659-SUM(I660:I662)</f>
        <v>41677.369999999995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-22598.23</v>
      </c>
      <c r="G668" s="18">
        <v>-6083.17</v>
      </c>
      <c r="H668" s="18">
        <v>-12995.97</v>
      </c>
      <c r="I668" s="19">
        <f>SUM(F668:H668)</f>
        <v>-41677.370000000003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Dummer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Dummer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484728.89</v>
      </c>
      <c r="D5" s="20">
        <f>SUM('DOE25'!L196:L199)+SUM('DOE25'!L214:L217)+SUM('DOE25'!L232:L235)-F5-G5</f>
        <v>484728.89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9444.0600000000013</v>
      </c>
      <c r="D6" s="20">
        <f>'DOE25'!L201+'DOE25'!L219+'DOE25'!L237-F6-G6</f>
        <v>9444.0600000000013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18841.36</v>
      </c>
      <c r="D8" s="244"/>
      <c r="E8" s="20">
        <f>'DOE25'!L203+'DOE25'!L221+'DOE25'!L239-F8-G8-D9-D11</f>
        <v>17215.260000000002</v>
      </c>
      <c r="F8" s="256">
        <f>'DOE25'!J203+'DOE25'!J221+'DOE25'!J239</f>
        <v>0</v>
      </c>
      <c r="G8" s="53">
        <f>'DOE25'!K203+'DOE25'!K221+'DOE25'!K239</f>
        <v>1626.1</v>
      </c>
      <c r="H8" s="260"/>
    </row>
    <row r="9" spans="1:9" x14ac:dyDescent="0.2">
      <c r="A9" s="32">
        <v>2310</v>
      </c>
      <c r="B9" t="s">
        <v>818</v>
      </c>
      <c r="C9" s="246">
        <f t="shared" si="0"/>
        <v>3642.48</v>
      </c>
      <c r="D9" s="245">
        <v>3642.48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60</v>
      </c>
      <c r="D10" s="244"/>
      <c r="E10" s="245">
        <v>60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4771.6400000000003</v>
      </c>
      <c r="D11" s="245">
        <v>4771.6400000000003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86221.16</v>
      </c>
      <c r="D15" s="20">
        <f>'DOE25'!L207+'DOE25'!L225+'DOE25'!L243-F15-G15</f>
        <v>86221.16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3673.85</v>
      </c>
      <c r="D31" s="20">
        <f>'DOE25'!L289+'DOE25'!L308+'DOE25'!L327+'DOE25'!L332+'DOE25'!L333+'DOE25'!L334-F31-G31</f>
        <v>3673.85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592482.07999999996</v>
      </c>
      <c r="E33" s="247">
        <f>SUM(E5:E31)</f>
        <v>17275.260000000002</v>
      </c>
      <c r="F33" s="247">
        <f>SUM(F5:F31)</f>
        <v>0</v>
      </c>
      <c r="G33" s="247">
        <f>SUM(G5:G31)</f>
        <v>1626.1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17275.260000000002</v>
      </c>
      <c r="E35" s="250"/>
    </row>
    <row r="36" spans="2:8" ht="12" thickTop="1" x14ac:dyDescent="0.2">
      <c r="B36" t="s">
        <v>815</v>
      </c>
      <c r="D36" s="20">
        <f>D33</f>
        <v>592482.07999999996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27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23882.5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94255.72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152846.9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2572.73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2199.5100000000002</v>
      </c>
      <c r="D12" s="95">
        <f>'DOE25'!G13</f>
        <v>0</v>
      </c>
      <c r="E12" s="95">
        <f>'DOE25'!H13</f>
        <v>2577.2399999999998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122910.45999999999</v>
      </c>
      <c r="D18" s="41">
        <f>SUM(D8:D17)</f>
        <v>0</v>
      </c>
      <c r="E18" s="41">
        <f>SUM(E8:E17)</f>
        <v>2577.2399999999998</v>
      </c>
      <c r="F18" s="41">
        <f>SUM(F8:F17)</f>
        <v>0</v>
      </c>
      <c r="G18" s="41">
        <f>SUM(G8:G17)</f>
        <v>152846.9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2572.73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684.67</v>
      </c>
      <c r="D23" s="95">
        <f>'DOE25'!G24</f>
        <v>0</v>
      </c>
      <c r="E23" s="95">
        <f>'DOE25'!H24</f>
        <v>4.51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684.67</v>
      </c>
      <c r="D31" s="41">
        <f>SUM(D21:D30)</f>
        <v>0</v>
      </c>
      <c r="E31" s="41">
        <f>SUM(E21:E30)</f>
        <v>2577.2400000000002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152846.9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122225.79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122225.79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152846.9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122910.45999999999</v>
      </c>
      <c r="D50" s="41">
        <f>D49+D31</f>
        <v>0</v>
      </c>
      <c r="E50" s="41">
        <f>E49+E31</f>
        <v>2577.2400000000002</v>
      </c>
      <c r="F50" s="41">
        <f>F49+F31</f>
        <v>0</v>
      </c>
      <c r="G50" s="41">
        <f>G49+G31</f>
        <v>152846.9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516304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113.49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1318.85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113.49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1318.85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516417.49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1318.85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155240.49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73103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134.51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228478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228478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2027.63</v>
      </c>
      <c r="D87" s="95">
        <f>SUM('DOE25'!G152:G160)</f>
        <v>0</v>
      </c>
      <c r="E87" s="95">
        <f>SUM('DOE25'!H152:H160)</f>
        <v>3703.24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2027.63</v>
      </c>
      <c r="D90" s="131">
        <f>SUM(D84:D89)</f>
        <v>0</v>
      </c>
      <c r="E90" s="131">
        <f>SUM(E84:E89)</f>
        <v>3703.24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746923.12</v>
      </c>
      <c r="D103" s="86">
        <f>D62+D80+D90+D102</f>
        <v>0</v>
      </c>
      <c r="E103" s="86">
        <f>E62+E80+E90+E102</f>
        <v>3703.24</v>
      </c>
      <c r="F103" s="86">
        <f>F62+F80+F90+F102</f>
        <v>0</v>
      </c>
      <c r="G103" s="86">
        <f>G62+G80+G102</f>
        <v>21318.85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483070.37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1303.9800000000002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354.54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484728.88999999996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9444.0600000000013</v>
      </c>
      <c r="D117" s="24" t="s">
        <v>289</v>
      </c>
      <c r="E117" s="95">
        <f>+('DOE25'!L280)+('DOE25'!L299)+('DOE25'!L318)</f>
        <v>3673.85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27255.48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86221.16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122920.70000000001</v>
      </c>
      <c r="D127" s="86">
        <f>SUM(D117:D126)</f>
        <v>0</v>
      </c>
      <c r="E127" s="86">
        <f>SUM(E117:E126)</f>
        <v>3673.85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21318.85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-1318.8499999999985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13696.42</v>
      </c>
      <c r="D142" s="24" t="s">
        <v>289</v>
      </c>
      <c r="E142" s="129">
        <f>'DOE25'!L349</f>
        <v>29.39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33696.42</v>
      </c>
      <c r="D143" s="141">
        <f>SUM(D129:D142)</f>
        <v>0</v>
      </c>
      <c r="E143" s="141">
        <f>SUM(E129:E142)</f>
        <v>29.39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641346.01</v>
      </c>
      <c r="D144" s="86">
        <f>(D114+D127+D143)</f>
        <v>0</v>
      </c>
      <c r="E144" s="86">
        <f>(E114+E127+E143)</f>
        <v>3703.24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Dummer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483070</v>
      </c>
      <c r="D10" s="182">
        <f>ROUND((C10/$C$28)*100,1)</f>
        <v>77.3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1304</v>
      </c>
      <c r="D11" s="182">
        <f>ROUND((C11/$C$28)*100,1)</f>
        <v>0.2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355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13118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27255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86221</v>
      </c>
      <c r="D21" s="182">
        <f t="shared" si="0"/>
        <v>13.8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13725.81</v>
      </c>
      <c r="D26" s="182">
        <f t="shared" si="0"/>
        <v>2.2000000000000002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625048.81000000006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625048.81000000006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516304</v>
      </c>
      <c r="D35" s="182">
        <f t="shared" ref="D35:D40" si="1">ROUND((C35/$C$41)*100,1)</f>
        <v>68.7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1432.3399999999674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228478</v>
      </c>
      <c r="D37" s="182">
        <f t="shared" si="1"/>
        <v>30.4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5731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751945.34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Dummer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2012-07-20T20:16:36Z</cp:lastPrinted>
  <dcterms:created xsi:type="dcterms:W3CDTF">1997-12-04T19:04:30Z</dcterms:created>
  <dcterms:modified xsi:type="dcterms:W3CDTF">2012-11-21T14:25:14Z</dcterms:modified>
</cp:coreProperties>
</file>