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I192" i="1" s="1"/>
  <c r="G629" i="1" s="1"/>
  <c r="J62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F538" i="1"/>
  <c r="F544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F103" i="2" s="1"/>
  <c r="D31" i="2"/>
  <c r="C127" i="2"/>
  <c r="C77" i="2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E103" i="2" s="1"/>
  <c r="C61" i="2"/>
  <c r="C62" i="2" s="1"/>
  <c r="C103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C7" i="13"/>
  <c r="C80" i="2"/>
  <c r="E77" i="2"/>
  <c r="E80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647" i="1"/>
  <c r="G551" i="1"/>
  <c r="L433" i="1"/>
  <c r="G637" i="1" s="1"/>
  <c r="J637" i="1" s="1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F192" i="1" s="1"/>
  <c r="G626" i="1" s="1"/>
  <c r="J139" i="1"/>
  <c r="D103" i="2"/>
  <c r="J621" i="1"/>
  <c r="F570" i="1"/>
  <c r="H256" i="1"/>
  <c r="H270" i="1" s="1"/>
  <c r="G62" i="2"/>
  <c r="G103" i="2" s="1"/>
  <c r="F663" i="1"/>
  <c r="F671" i="1" s="1"/>
  <c r="C4" i="10" s="1"/>
  <c r="I551" i="1"/>
  <c r="K548" i="1"/>
  <c r="K549" i="1"/>
  <c r="J647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H33" i="13" s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/>
  <c r="F551" i="1"/>
  <c r="C35" i="10"/>
  <c r="C36" i="10" s="1"/>
  <c r="L308" i="1"/>
  <c r="D5" i="13"/>
  <c r="D33" i="13" s="1"/>
  <c r="D36" i="13" s="1"/>
  <c r="E16" i="13"/>
  <c r="J624" i="1"/>
  <c r="C49" i="2"/>
  <c r="C50" i="2" s="1"/>
  <c r="J654" i="1"/>
  <c r="J644" i="1"/>
  <c r="J192" i="1"/>
  <c r="G630" i="1" s="1"/>
  <c r="J630" i="1" s="1"/>
  <c r="L569" i="1"/>
  <c r="I570" i="1"/>
  <c r="I544" i="1"/>
  <c r="J635" i="1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C5" i="13"/>
  <c r="C22" i="13"/>
  <c r="F33" i="13"/>
  <c r="C137" i="2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F666" i="1"/>
  <c r="G645" i="1"/>
  <c r="G663" i="1"/>
  <c r="G671" i="1"/>
  <c r="G666" i="1"/>
  <c r="H663" i="1" l="1"/>
  <c r="I659" i="1"/>
  <c r="I663" i="1" s="1"/>
  <c r="G21" i="2"/>
  <c r="J32" i="1"/>
  <c r="G12" i="2"/>
  <c r="G18" i="2" s="1"/>
  <c r="J19" i="1"/>
  <c r="G620" i="1" s="1"/>
  <c r="C139" i="2"/>
  <c r="L407" i="1"/>
  <c r="G36" i="2"/>
  <c r="G49" i="2" s="1"/>
  <c r="J50" i="1"/>
  <c r="G31" i="2"/>
  <c r="G570" i="1"/>
  <c r="H433" i="1"/>
  <c r="G168" i="1"/>
  <c r="C39" i="10" s="1"/>
  <c r="C140" i="2"/>
  <c r="G192" i="1"/>
  <c r="G627" i="1" s="1"/>
  <c r="J627" i="1" s="1"/>
  <c r="C38" i="10"/>
  <c r="D50" i="2"/>
  <c r="J651" i="1"/>
  <c r="J641" i="1"/>
  <c r="I433" i="1"/>
  <c r="G433" i="1"/>
  <c r="J616" i="1"/>
  <c r="I671" i="1"/>
  <c r="C7" i="10" s="1"/>
  <c r="I666" i="1"/>
  <c r="C41" i="10"/>
  <c r="C143" i="2"/>
  <c r="C144" i="2" s="1"/>
  <c r="J626" i="1"/>
  <c r="G163" i="2"/>
  <c r="C27" i="10"/>
  <c r="G634" i="1"/>
  <c r="J634" i="1" s="1"/>
  <c r="G160" i="2"/>
  <c r="G625" i="1" l="1"/>
  <c r="J51" i="1"/>
  <c r="H620" i="1" s="1"/>
  <c r="J620" i="1" s="1"/>
  <c r="G636" i="1"/>
  <c r="J636" i="1" s="1"/>
  <c r="H645" i="1"/>
  <c r="J645" i="1" s="1"/>
  <c r="G50" i="2"/>
  <c r="H666" i="1"/>
  <c r="H671" i="1"/>
  <c r="D35" i="10"/>
  <c r="D39" i="10"/>
  <c r="D37" i="10"/>
  <c r="D40" i="10"/>
  <c r="D38" i="10"/>
  <c r="D36" i="10"/>
  <c r="C28" i="10"/>
  <c r="D27" i="10" s="1"/>
  <c r="J625" i="1" l="1"/>
  <c r="H655" i="1"/>
  <c r="D23" i="10"/>
  <c r="D24" i="10"/>
  <c r="D22" i="10"/>
  <c r="D26" i="10"/>
  <c r="D18" i="10"/>
  <c r="D13" i="10"/>
  <c r="D20" i="10"/>
  <c r="D10" i="10"/>
  <c r="D25" i="10"/>
  <c r="C30" i="10"/>
  <c r="D17" i="10"/>
  <c r="D11" i="10"/>
  <c r="D15" i="10"/>
  <c r="D19" i="10"/>
  <c r="D16" i="10"/>
  <c r="D12" i="10"/>
  <c r="D21" i="10"/>
  <c r="D41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<sst xmlns="http://schemas.openxmlformats.org/spreadsheetml/2006/main" count="3944" uniqueCount="910">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</sst>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153</v>
      </c>
      <c r="C2" s="21">
        <v>153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23879.61</v>
      </c>
      <c r="G9" s="18"/>
      <c r="H9" s="18"/>
      <c r="I9" s="18"/>
      <c r="J9" s="67">
        <f>SUM(I438)</f>
        <v>665903.32999999996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125639.99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10042.26</v>
      </c>
      <c r="G14" s="18">
        <v>2523.81</v>
      </c>
      <c r="H14" s="18">
        <v>30000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3729.21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159561.86000000002</v>
      </c>
      <c r="G19" s="41">
        <f>SUM(G9:G18)</f>
        <v>6253.02</v>
      </c>
      <c r="H19" s="41">
        <f>SUM(H9:H18)</f>
        <v>30000</v>
      </c>
      <c r="I19" s="41">
        <f>SUM(I9:I18)</f>
        <v>0</v>
      </c>
      <c r="J19" s="41">
        <f>SUM(J9:J18)</f>
        <v>665903.32999999996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-23786.07</v>
      </c>
      <c r="G22" s="18">
        <v>-4356.3900000000003</v>
      </c>
      <c r="H22" s="18">
        <v>28142.46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103734.77</v>
      </c>
      <c r="G24" s="18">
        <v>468.63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6188.83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13924.98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100062.51000000001</v>
      </c>
      <c r="G32" s="41">
        <f>SUM(G22:G31)</f>
        <v>-3887.76</v>
      </c>
      <c r="H32" s="41">
        <f>SUM(H22:H31)</f>
        <v>28142.46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10140.780000000001</v>
      </c>
      <c r="H47" s="18">
        <v>1857.54</v>
      </c>
      <c r="I47" s="18"/>
      <c r="J47" s="13">
        <f>SUM(I458)</f>
        <v>665903.32999999996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59499.35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59499.35</v>
      </c>
      <c r="G50" s="41">
        <f>SUM(G35:G49)</f>
        <v>10140.780000000001</v>
      </c>
      <c r="H50" s="41">
        <f>SUM(H35:H49)</f>
        <v>1857.54</v>
      </c>
      <c r="I50" s="41">
        <f>SUM(I35:I49)</f>
        <v>0</v>
      </c>
      <c r="J50" s="41">
        <f>SUM(J35:J49)</f>
        <v>665903.32999999996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159561.86000000002</v>
      </c>
      <c r="G51" s="41">
        <f>G50+G32</f>
        <v>6253.02</v>
      </c>
      <c r="H51" s="41">
        <f>H50+H32</f>
        <v>30000</v>
      </c>
      <c r="I51" s="41">
        <f>I50+I32</f>
        <v>0</v>
      </c>
      <c r="J51" s="41">
        <f>J50+J32</f>
        <v>665903.32999999996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1924738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1924738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206.74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37494.03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30000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1530.85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1737.59</v>
      </c>
      <c r="G110" s="41">
        <f>SUM(G95:G109)</f>
        <v>37494.03</v>
      </c>
      <c r="H110" s="41">
        <f>SUM(H95:H109)</f>
        <v>30000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1926475.59</v>
      </c>
      <c r="G111" s="41">
        <f>G59+G110</f>
        <v>37494.03</v>
      </c>
      <c r="H111" s="41">
        <f>H59+H78+H93+H110</f>
        <v>30000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270138.94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292441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234.06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562814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688.29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688.29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562814</v>
      </c>
      <c r="G139" s="41">
        <f>G120+SUM(G135:G136)</f>
        <v>688.29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11336.24</v>
      </c>
      <c r="G145" s="18"/>
      <c r="H145" s="18">
        <v>30000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11336.24</v>
      </c>
      <c r="G146" s="41">
        <f>SUM(G144:G145)</f>
        <v>0</v>
      </c>
      <c r="H146" s="41">
        <f>SUM(H144:H145)</f>
        <v>30000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13341.42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16442.09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16442.09</v>
      </c>
      <c r="G161" s="41">
        <f>SUM(G149:G160)</f>
        <v>13341.42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27778.33</v>
      </c>
      <c r="G168" s="41">
        <f>G146+G161+SUM(G162:G167)</f>
        <v>13341.42</v>
      </c>
      <c r="H168" s="41">
        <f>H146+H161+SUM(H162:H167)</f>
        <v>30000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2517067.92</v>
      </c>
      <c r="G192" s="47">
        <f>G111+G139+G168+G191</f>
        <v>51523.74</v>
      </c>
      <c r="H192" s="47">
        <f>H111+H139+H168+H191</f>
        <v>60000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775472.91</v>
      </c>
      <c r="G196" s="18">
        <v>351713.81</v>
      </c>
      <c r="H196" s="18">
        <v>7820</v>
      </c>
      <c r="I196" s="18">
        <v>20667.72</v>
      </c>
      <c r="J196" s="18">
        <v>3200.84</v>
      </c>
      <c r="K196" s="18"/>
      <c r="L196" s="19">
        <f>SUM(F196:K196)</f>
        <v>1158875.28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308053.96999999997</v>
      </c>
      <c r="G197" s="18">
        <v>91343.73</v>
      </c>
      <c r="H197" s="18">
        <v>36684.49</v>
      </c>
      <c r="I197" s="18">
        <v>1553.15</v>
      </c>
      <c r="J197" s="18">
        <v>1207.83</v>
      </c>
      <c r="K197" s="18"/>
      <c r="L197" s="19">
        <f>SUM(F197:K197)</f>
        <v>438843.17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1800</v>
      </c>
      <c r="G199" s="18"/>
      <c r="H199" s="18"/>
      <c r="I199" s="18"/>
      <c r="J199" s="18"/>
      <c r="K199" s="18">
        <v>11931.48</v>
      </c>
      <c r="L199" s="19">
        <f>SUM(F199:K199)</f>
        <v>13731.48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162408.4</v>
      </c>
      <c r="G201" s="18">
        <v>20763.75</v>
      </c>
      <c r="H201" s="18">
        <v>17265</v>
      </c>
      <c r="I201" s="18">
        <v>482.63</v>
      </c>
      <c r="J201" s="18"/>
      <c r="K201" s="18"/>
      <c r="L201" s="19">
        <f t="shared" ref="L201:L207" si="0">SUM(F201:K201)</f>
        <v>200919.78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75071.990000000005</v>
      </c>
      <c r="G202" s="18">
        <v>45277.83</v>
      </c>
      <c r="H202" s="18">
        <v>12959.11</v>
      </c>
      <c r="I202" s="18">
        <v>6425.68</v>
      </c>
      <c r="J202" s="18">
        <v>18969.62</v>
      </c>
      <c r="K202" s="18"/>
      <c r="L202" s="19">
        <f t="shared" si="0"/>
        <v>158704.22999999998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1600</v>
      </c>
      <c r="G203" s="18">
        <v>5653.19</v>
      </c>
      <c r="H203" s="18">
        <v>70749.7</v>
      </c>
      <c r="I203" s="18"/>
      <c r="J203" s="18"/>
      <c r="K203" s="18"/>
      <c r="L203" s="19">
        <f t="shared" si="0"/>
        <v>78002.89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124557.2</v>
      </c>
      <c r="G204" s="18">
        <v>34229.06</v>
      </c>
      <c r="H204" s="18">
        <v>15911.89</v>
      </c>
      <c r="I204" s="18">
        <v>3379.35</v>
      </c>
      <c r="J204" s="18"/>
      <c r="K204" s="18">
        <v>1362.64</v>
      </c>
      <c r="L204" s="19">
        <f t="shared" si="0"/>
        <v>179440.14000000004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52380.57</v>
      </c>
      <c r="G206" s="18">
        <v>15215.37</v>
      </c>
      <c r="H206" s="18">
        <v>47279.32</v>
      </c>
      <c r="I206" s="18">
        <v>50610.26</v>
      </c>
      <c r="J206" s="18">
        <v>3376.45</v>
      </c>
      <c r="K206" s="18"/>
      <c r="L206" s="19">
        <f t="shared" si="0"/>
        <v>168861.97000000003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74337.69</v>
      </c>
      <c r="I207" s="18"/>
      <c r="J207" s="18"/>
      <c r="K207" s="18"/>
      <c r="L207" s="19">
        <f t="shared" si="0"/>
        <v>74337.69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1501345.0399999998</v>
      </c>
      <c r="G210" s="41">
        <f t="shared" si="1"/>
        <v>564196.74</v>
      </c>
      <c r="H210" s="41">
        <f t="shared" si="1"/>
        <v>283007.2</v>
      </c>
      <c r="I210" s="41">
        <f t="shared" si="1"/>
        <v>83118.790000000008</v>
      </c>
      <c r="J210" s="41">
        <f t="shared" si="1"/>
        <v>26754.74</v>
      </c>
      <c r="K210" s="41">
        <f t="shared" si="1"/>
        <v>13294.119999999999</v>
      </c>
      <c r="L210" s="41">
        <f t="shared" si="1"/>
        <v>2471716.63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25000</v>
      </c>
      <c r="L254" s="19">
        <f t="shared" si="6"/>
        <v>25000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25000</v>
      </c>
      <c r="L255" s="41">
        <f>SUM(F255:K255)</f>
        <v>25000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1501345.0399999998</v>
      </c>
      <c r="G256" s="41">
        <f t="shared" si="8"/>
        <v>564196.74</v>
      </c>
      <c r="H256" s="41">
        <f t="shared" si="8"/>
        <v>283007.2</v>
      </c>
      <c r="I256" s="41">
        <f t="shared" si="8"/>
        <v>83118.790000000008</v>
      </c>
      <c r="J256" s="41">
        <f t="shared" si="8"/>
        <v>26754.74</v>
      </c>
      <c r="K256" s="41">
        <f t="shared" si="8"/>
        <v>38294.119999999995</v>
      </c>
      <c r="L256" s="41">
        <f t="shared" si="8"/>
        <v>2496716.63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1501345.0399999998</v>
      </c>
      <c r="G270" s="42">
        <f t="shared" si="11"/>
        <v>564196.74</v>
      </c>
      <c r="H270" s="42">
        <f t="shared" si="11"/>
        <v>283007.2</v>
      </c>
      <c r="I270" s="42">
        <f t="shared" si="11"/>
        <v>83118.790000000008</v>
      </c>
      <c r="J270" s="42">
        <f t="shared" si="11"/>
        <v>26754.74</v>
      </c>
      <c r="K270" s="42">
        <f t="shared" si="11"/>
        <v>38294.119999999995</v>
      </c>
      <c r="L270" s="42">
        <f t="shared" si="11"/>
        <v>2496716.63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58166.57</v>
      </c>
      <c r="I285" s="18"/>
      <c r="J285" s="18"/>
      <c r="K285" s="18"/>
      <c r="L285" s="19">
        <f t="shared" si="12"/>
        <v>58166.57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58166.57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58166.57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58166.57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58166.57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58166.57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58166.57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24006.75</v>
      </c>
      <c r="G357" s="18">
        <v>1792.94</v>
      </c>
      <c r="H357" s="18">
        <v>631</v>
      </c>
      <c r="I357" s="18">
        <v>26037.06</v>
      </c>
      <c r="J357" s="18">
        <v>7980.96</v>
      </c>
      <c r="K357" s="18">
        <v>2435</v>
      </c>
      <c r="L357" s="13">
        <f>SUM(F357:K357)</f>
        <v>62883.71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24006.75</v>
      </c>
      <c r="G361" s="47">
        <f t="shared" si="22"/>
        <v>1792.94</v>
      </c>
      <c r="H361" s="47">
        <f t="shared" si="22"/>
        <v>631</v>
      </c>
      <c r="I361" s="47">
        <f t="shared" si="22"/>
        <v>26037.06</v>
      </c>
      <c r="J361" s="47">
        <f t="shared" si="22"/>
        <v>7980.96</v>
      </c>
      <c r="K361" s="47">
        <f t="shared" si="22"/>
        <v>2435</v>
      </c>
      <c r="L361" s="47">
        <f t="shared" si="22"/>
        <v>62883.71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26037.06</v>
      </c>
      <c r="G366" s="18"/>
      <c r="H366" s="18"/>
      <c r="I366" s="56">
        <f>SUM(F366:H366)</f>
        <v>26037.06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26037.06</v>
      </c>
      <c r="G368" s="47">
        <f>SUM(G366:G367)</f>
        <v>0</v>
      </c>
      <c r="H368" s="47">
        <f>SUM(H366:H367)</f>
        <v>0</v>
      </c>
      <c r="I368" s="47">
        <f>SUM(I366:I367)</f>
        <v>26037.06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665903.32999999996</v>
      </c>
      <c r="G438" s="18"/>
      <c r="H438" s="18"/>
      <c r="I438" s="56">
        <f t="shared" ref="I438:I444" si="33">SUM(F438:H438)</f>
        <v>665903.32999999996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665903.32999999996</v>
      </c>
      <c r="G445" s="13">
        <f>SUM(G438:G444)</f>
        <v>0</v>
      </c>
      <c r="H445" s="13">
        <f>SUM(H438:H444)</f>
        <v>0</v>
      </c>
      <c r="I445" s="13">
        <f>SUM(I438:I444)</f>
        <v>665903.32999999996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665903.32999999996</v>
      </c>
      <c r="G458" s="18"/>
      <c r="H458" s="18"/>
      <c r="I458" s="56">
        <f t="shared" si="34"/>
        <v>665903.32999999996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665903.32999999996</v>
      </c>
      <c r="G459" s="83">
        <f>SUM(G453:G458)</f>
        <v>0</v>
      </c>
      <c r="H459" s="83">
        <f>SUM(H453:H458)</f>
        <v>0</v>
      </c>
      <c r="I459" s="83">
        <f>SUM(I453:I458)</f>
        <v>665903.32999999996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665903.32999999996</v>
      </c>
      <c r="G460" s="42">
        <f>G451+G459</f>
        <v>0</v>
      </c>
      <c r="H460" s="42">
        <f>H451+H459</f>
        <v>0</v>
      </c>
      <c r="I460" s="42">
        <f>I451+I459</f>
        <v>665903.32999999996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39148.06</v>
      </c>
      <c r="G464" s="18">
        <v>21500.75</v>
      </c>
      <c r="H464" s="18">
        <v>24.11</v>
      </c>
      <c r="I464" s="18"/>
      <c r="J464" s="18">
        <v>665903.32999999996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2517067.92</v>
      </c>
      <c r="G467" s="18">
        <v>51523.74</v>
      </c>
      <c r="H467" s="18">
        <v>60000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2517067.92</v>
      </c>
      <c r="G469" s="53">
        <f>SUM(G467:G468)</f>
        <v>51523.74</v>
      </c>
      <c r="H469" s="53">
        <f>SUM(H467:H468)</f>
        <v>60000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2496716.63</v>
      </c>
      <c r="G471" s="18">
        <v>62883.71</v>
      </c>
      <c r="H471" s="18">
        <v>58166.57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2496716.63</v>
      </c>
      <c r="G473" s="53">
        <f>SUM(G471:G472)</f>
        <v>62883.71</v>
      </c>
      <c r="H473" s="53">
        <f>SUM(H471:H472)</f>
        <v>58166.57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59499.350000000093</v>
      </c>
      <c r="G475" s="53">
        <f>(G464+G469)- G473</f>
        <v>10140.779999999992</v>
      </c>
      <c r="H475" s="53">
        <f>(H464+H469)- H473</f>
        <v>1857.5400000000009</v>
      </c>
      <c r="I475" s="53">
        <f>(I464+I469)- I473</f>
        <v>0</v>
      </c>
      <c r="J475" s="53">
        <f>(J464+J469)- J473</f>
        <v>665903.32999999996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308053.96999999997</v>
      </c>
      <c r="G520" s="18">
        <v>91343.73</v>
      </c>
      <c r="H520" s="18">
        <v>36684.49</v>
      </c>
      <c r="I520" s="18">
        <v>1553.15</v>
      </c>
      <c r="J520" s="18">
        <v>1207.83</v>
      </c>
      <c r="K520" s="18"/>
      <c r="L520" s="88">
        <f>SUM(F520:K520)</f>
        <v>438843.17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308053.96999999997</v>
      </c>
      <c r="G523" s="108">
        <f t="shared" ref="G523:L523" si="36">SUM(G520:G522)</f>
        <v>91343.73</v>
      </c>
      <c r="H523" s="108">
        <f t="shared" si="36"/>
        <v>36684.49</v>
      </c>
      <c r="I523" s="108">
        <f t="shared" si="36"/>
        <v>1553.15</v>
      </c>
      <c r="J523" s="108">
        <f t="shared" si="36"/>
        <v>1207.83</v>
      </c>
      <c r="K523" s="108">
        <f t="shared" si="36"/>
        <v>0</v>
      </c>
      <c r="L523" s="89">
        <f t="shared" si="36"/>
        <v>438843.17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162408.4</v>
      </c>
      <c r="G525" s="18">
        <v>45474.35</v>
      </c>
      <c r="H525" s="18">
        <v>17265</v>
      </c>
      <c r="I525" s="18">
        <v>482.63</v>
      </c>
      <c r="J525" s="18"/>
      <c r="K525" s="18"/>
      <c r="L525" s="88">
        <f>SUM(F525:K525)</f>
        <v>225630.38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162408.4</v>
      </c>
      <c r="G528" s="89">
        <f t="shared" ref="G528:L528" si="37">SUM(G525:G527)</f>
        <v>45474.35</v>
      </c>
      <c r="H528" s="89">
        <f t="shared" si="37"/>
        <v>17265</v>
      </c>
      <c r="I528" s="89">
        <f t="shared" si="37"/>
        <v>482.63</v>
      </c>
      <c r="J528" s="89">
        <f t="shared" si="37"/>
        <v>0</v>
      </c>
      <c r="K528" s="89">
        <f t="shared" si="37"/>
        <v>0</v>
      </c>
      <c r="L528" s="89">
        <f t="shared" si="37"/>
        <v>225630.38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21174.69</v>
      </c>
      <c r="G530" s="18">
        <v>5928.91</v>
      </c>
      <c r="H530" s="18">
        <v>2705.02</v>
      </c>
      <c r="I530" s="18">
        <v>574.48</v>
      </c>
      <c r="J530" s="18">
        <v>231.64</v>
      </c>
      <c r="K530" s="18"/>
      <c r="L530" s="88">
        <f>SUM(F530:K530)</f>
        <v>30614.739999999998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21174.69</v>
      </c>
      <c r="G533" s="89">
        <f t="shared" ref="G533:L533" si="38">SUM(G530:G532)</f>
        <v>5928.91</v>
      </c>
      <c r="H533" s="89">
        <f t="shared" si="38"/>
        <v>2705.02</v>
      </c>
      <c r="I533" s="89">
        <f t="shared" si="38"/>
        <v>574.48</v>
      </c>
      <c r="J533" s="89">
        <f t="shared" si="38"/>
        <v>231.64</v>
      </c>
      <c r="K533" s="89">
        <f t="shared" si="38"/>
        <v>0</v>
      </c>
      <c r="L533" s="89">
        <f t="shared" si="38"/>
        <v>30614.739999999998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 t="s">
        <v>287</v>
      </c>
      <c r="G535" s="18"/>
      <c r="H535" s="18">
        <v>716.9</v>
      </c>
      <c r="I535" s="18"/>
      <c r="J535" s="18"/>
      <c r="K535" s="18"/>
      <c r="L535" s="88">
        <f>SUM(F535:K535)</f>
        <v>716.9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716.9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716.9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239.89</v>
      </c>
      <c r="I540" s="18"/>
      <c r="J540" s="18"/>
      <c r="K540" s="18"/>
      <c r="L540" s="88">
        <f>SUM(F540:K540)</f>
        <v>239.89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239.89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239.89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491637.06</v>
      </c>
      <c r="G544" s="89">
        <f t="shared" ref="G544:L544" si="41">G523+G528+G533+G538+G543</f>
        <v>142746.99</v>
      </c>
      <c r="H544" s="89">
        <f t="shared" si="41"/>
        <v>57611.299999999996</v>
      </c>
      <c r="I544" s="89">
        <f t="shared" si="41"/>
        <v>2610.2600000000002</v>
      </c>
      <c r="J544" s="89">
        <f t="shared" si="41"/>
        <v>1439.4699999999998</v>
      </c>
      <c r="K544" s="89">
        <f t="shared" si="41"/>
        <v>0</v>
      </c>
      <c r="L544" s="89">
        <f t="shared" si="41"/>
        <v>696045.08000000007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438843.17</v>
      </c>
      <c r="G548" s="87">
        <f>L525</f>
        <v>225630.38</v>
      </c>
      <c r="H548" s="87">
        <f>L530</f>
        <v>30614.739999999998</v>
      </c>
      <c r="I548" s="87">
        <f>L535</f>
        <v>716.9</v>
      </c>
      <c r="J548" s="87">
        <f>L540</f>
        <v>239.89</v>
      </c>
      <c r="K548" s="87">
        <f>SUM(F548:J548)</f>
        <v>696045.08000000007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438843.17</v>
      </c>
      <c r="G551" s="89">
        <f t="shared" si="42"/>
        <v>225630.38</v>
      </c>
      <c r="H551" s="89">
        <f t="shared" si="42"/>
        <v>30614.739999999998</v>
      </c>
      <c r="I551" s="89">
        <f t="shared" si="42"/>
        <v>716.9</v>
      </c>
      <c r="J551" s="89">
        <f t="shared" si="42"/>
        <v>239.89</v>
      </c>
      <c r="K551" s="89">
        <f t="shared" si="42"/>
        <v>696045.08000000007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8910</v>
      </c>
      <c r="G578" s="18"/>
      <c r="H578" s="18"/>
      <c r="I578" s="87">
        <f t="shared" si="47"/>
        <v>8910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3110</v>
      </c>
      <c r="G581" s="18"/>
      <c r="H581" s="18"/>
      <c r="I581" s="87">
        <f t="shared" si="47"/>
        <v>3110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73477.8</v>
      </c>
      <c r="I590" s="18"/>
      <c r="J590" s="18"/>
      <c r="K590" s="104">
        <f t="shared" ref="K590:K596" si="48">SUM(H590:J590)</f>
        <v>73477.8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239.89</v>
      </c>
      <c r="I591" s="18"/>
      <c r="J591" s="18"/>
      <c r="K591" s="104">
        <f t="shared" si="48"/>
        <v>239.89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620</v>
      </c>
      <c r="I594" s="18"/>
      <c r="J594" s="18"/>
      <c r="K594" s="104">
        <f t="shared" si="48"/>
        <v>620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74337.69</v>
      </c>
      <c r="I597" s="108">
        <f>SUM(I590:I596)</f>
        <v>0</v>
      </c>
      <c r="J597" s="108">
        <f>SUM(J590:J596)</f>
        <v>0</v>
      </c>
      <c r="K597" s="108">
        <f>SUM(K590:K596)</f>
        <v>74337.69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26754.74</v>
      </c>
      <c r="I603" s="18"/>
      <c r="J603" s="18"/>
      <c r="K603" s="104">
        <f>SUM(H603:J603)</f>
        <v>26754.74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26754.74</v>
      </c>
      <c r="I604" s="108">
        <f>SUM(I601:I603)</f>
        <v>0</v>
      </c>
      <c r="J604" s="108">
        <f>SUM(J601:J603)</f>
        <v>0</v>
      </c>
      <c r="K604" s="108">
        <f>SUM(K601:K603)</f>
        <v>26754.74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159561.86000000002</v>
      </c>
      <c r="H616" s="109">
        <f>SUM(F51)</f>
        <v>159561.86000000002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6253.02</v>
      </c>
      <c r="H617" s="109">
        <f>SUM(G51)</f>
        <v>6253.02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30000</v>
      </c>
      <c r="H618" s="109">
        <f>SUM(H51)</f>
        <v>30000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665903.32999999996</v>
      </c>
      <c r="H620" s="109">
        <f>SUM(J51)</f>
        <v>665903.32999999996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59499.35</v>
      </c>
      <c r="H621" s="109">
        <f>F475</f>
        <v>59499.350000000093</v>
      </c>
      <c r="I621" s="121" t="s">
        <v>101</v>
      </c>
      <c r="J621" s="109">
        <f t="shared" ref="J621:J654" si="50">G621-H621</f>
        <v>-9.4587448984384537E-11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10140.780000000001</v>
      </c>
      <c r="H622" s="109">
        <f>G475</f>
        <v>10140.779999999992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1857.54</v>
      </c>
      <c r="H623" s="109">
        <f>H475</f>
        <v>1857.5400000000009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665903.32999999996</v>
      </c>
      <c r="H625" s="109">
        <f>J475</f>
        <v>665903.32999999996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2517067.92</v>
      </c>
      <c r="H626" s="104">
        <f>SUM(F467)</f>
        <v>2517067.92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51523.74</v>
      </c>
      <c r="H627" s="104">
        <f>SUM(G467)</f>
        <v>51523.74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60000</v>
      </c>
      <c r="H628" s="104">
        <f>SUM(H467)</f>
        <v>60000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2496716.63</v>
      </c>
      <c r="H631" s="104">
        <f>SUM(F471)</f>
        <v>2496716.63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58166.57</v>
      </c>
      <c r="H632" s="104">
        <f>SUM(H471)</f>
        <v>58166.57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26037.06</v>
      </c>
      <c r="H633" s="104">
        <f>I368</f>
        <v>26037.06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62883.71</v>
      </c>
      <c r="H634" s="104">
        <f>SUM(G471)</f>
        <v>62883.71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665903.32999999996</v>
      </c>
      <c r="H638" s="104">
        <f>SUM(F460)</f>
        <v>665903.32999999996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665903.32999999996</v>
      </c>
      <c r="H641" s="104">
        <f>SUM(I460)</f>
        <v>665903.32999999996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74337.69</v>
      </c>
      <c r="H646" s="104">
        <f>L207+L225+L243</f>
        <v>74337.69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26754.74</v>
      </c>
      <c r="H647" s="104">
        <f>(J256+J337)-(J254+J335)</f>
        <v>26754.74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74337.69</v>
      </c>
      <c r="H648" s="104">
        <f>H597</f>
        <v>74337.69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2592766.9099999997</v>
      </c>
      <c r="G659" s="19">
        <f>(L228+L308+L358)</f>
        <v>0</v>
      </c>
      <c r="H659" s="19">
        <f>(L246+L327+L359)</f>
        <v>0</v>
      </c>
      <c r="I659" s="19">
        <f>SUM(F659:H659)</f>
        <v>2592766.9099999997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37494.03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37494.03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74337.69</v>
      </c>
      <c r="G661" s="19">
        <f>(L225+L305)-(J225+J305)</f>
        <v>0</v>
      </c>
      <c r="H661" s="19">
        <f>(L243+L324)-(J243+J324)</f>
        <v>0</v>
      </c>
      <c r="I661" s="19">
        <f>SUM(F661:H661)</f>
        <v>74337.69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38774.740000000005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38774.740000000005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2442160.4499999997</v>
      </c>
      <c r="G663" s="19">
        <f>G659-SUM(G660:G662)</f>
        <v>0</v>
      </c>
      <c r="H663" s="19">
        <f>H659-SUM(H660:H662)</f>
        <v>0</v>
      </c>
      <c r="I663" s="19">
        <f>I659-SUM(I660:I662)</f>
        <v>2442160.4499999997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194.04</v>
      </c>
      <c r="G664" s="249"/>
      <c r="H664" s="249"/>
      <c r="I664" s="19">
        <f>SUM(F664:H664)</f>
        <v>194.04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12585.86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12585.86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12585.86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12585.86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5" sqref="B25:C25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East Kingston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775472.91</v>
      </c>
      <c r="C9" s="230">
        <f>'DOE25'!G196+'DOE25'!G214+'DOE25'!G232+'DOE25'!G275+'DOE25'!G294+'DOE25'!G313</f>
        <v>351713.81</v>
      </c>
    </row>
    <row r="10" spans="1:3">
      <c r="A10" t="s">
        <v>779</v>
      </c>
      <c r="B10" s="241">
        <v>737302.14</v>
      </c>
      <c r="C10" s="241">
        <v>337772.55</v>
      </c>
    </row>
    <row r="11" spans="1:3">
      <c r="A11" t="s">
        <v>780</v>
      </c>
      <c r="B11" s="241">
        <v>19391.080000000002</v>
      </c>
      <c r="C11" s="241">
        <v>7368.61</v>
      </c>
    </row>
    <row r="12" spans="1:3">
      <c r="A12" t="s">
        <v>781</v>
      </c>
      <c r="B12" s="241">
        <v>18779.689999999999</v>
      </c>
      <c r="C12" s="241">
        <v>6572.65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775472.90999999992</v>
      </c>
      <c r="C13" s="232">
        <f>SUM(C10:C12)</f>
        <v>351713.81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308053.96999999997</v>
      </c>
      <c r="C18" s="230">
        <f>'DOE25'!G197+'DOE25'!G215+'DOE25'!G233+'DOE25'!G276+'DOE25'!G295+'DOE25'!G314</f>
        <v>91343.73</v>
      </c>
    </row>
    <row r="19" spans="1:3">
      <c r="A19" t="s">
        <v>779</v>
      </c>
      <c r="B19" s="241">
        <v>126354</v>
      </c>
      <c r="C19" s="241">
        <v>51369.74</v>
      </c>
    </row>
    <row r="20" spans="1:3">
      <c r="A20" t="s">
        <v>780</v>
      </c>
      <c r="B20" s="241">
        <v>181699.97</v>
      </c>
      <c r="C20" s="241">
        <v>39973.99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308053.96999999997</v>
      </c>
      <c r="C22" s="232">
        <f>SUM(C19:C21)</f>
        <v>91343.73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1800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1800</v>
      </c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1800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9" activePane="bottomLeft" state="frozen"/>
      <selection pane="bottomLeft" activeCell="D10" sqref="D10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East Kingston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1611449.93</v>
      </c>
      <c r="D5" s="20">
        <f>SUM('DOE25'!L196:L199)+SUM('DOE25'!L214:L217)+SUM('DOE25'!L232:L235)-F5-G5</f>
        <v>1595109.78</v>
      </c>
      <c r="E5" s="244"/>
      <c r="F5" s="256">
        <f>SUM('DOE25'!J196:J199)+SUM('DOE25'!J214:J217)+SUM('DOE25'!J232:J235)</f>
        <v>4408.67</v>
      </c>
      <c r="G5" s="53">
        <f>SUM('DOE25'!K196:K199)+SUM('DOE25'!K214:K217)+SUM('DOE25'!K232:K235)</f>
        <v>11931.48</v>
      </c>
      <c r="H5" s="260"/>
    </row>
    <row r="6" spans="1:9">
      <c r="A6" s="32">
        <v>2100</v>
      </c>
      <c r="B6" t="s">
        <v>801</v>
      </c>
      <c r="C6" s="246">
        <f t="shared" si="0"/>
        <v>200919.78</v>
      </c>
      <c r="D6" s="20">
        <f>'DOE25'!L201+'DOE25'!L219+'DOE25'!L237-F6-G6</f>
        <v>200919.78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158704.22999999998</v>
      </c>
      <c r="D7" s="20">
        <f>'DOE25'!L202+'DOE25'!L220+'DOE25'!L238-F7-G7</f>
        <v>139734.60999999999</v>
      </c>
      <c r="E7" s="244"/>
      <c r="F7" s="256">
        <f>'DOE25'!J202+'DOE25'!J220+'DOE25'!J238</f>
        <v>18969.62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66708.709999999992</v>
      </c>
      <c r="D8" s="244"/>
      <c r="E8" s="20">
        <f>'DOE25'!L203+'DOE25'!L221+'DOE25'!L239-F8-G8-D9-D11</f>
        <v>66708.709999999992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2276.8000000000002</v>
      </c>
      <c r="D9" s="245">
        <v>2276.8000000000002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6715</v>
      </c>
      <c r="D10" s="244"/>
      <c r="E10" s="245">
        <v>6715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9017.3799999999992</v>
      </c>
      <c r="D11" s="245">
        <v>9017.3799999999992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179440.14000000004</v>
      </c>
      <c r="D12" s="20">
        <f>'DOE25'!L204+'DOE25'!L222+'DOE25'!L240-F12-G12</f>
        <v>178077.50000000003</v>
      </c>
      <c r="E12" s="244"/>
      <c r="F12" s="256">
        <f>'DOE25'!J204+'DOE25'!J222+'DOE25'!J240</f>
        <v>0</v>
      </c>
      <c r="G12" s="53">
        <f>'DOE25'!K204+'DOE25'!K222+'DOE25'!K240</f>
        <v>1362.64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168861.97000000003</v>
      </c>
      <c r="D14" s="20">
        <f>'DOE25'!L206+'DOE25'!L224+'DOE25'!L242-F14-G14</f>
        <v>165485.52000000002</v>
      </c>
      <c r="E14" s="244"/>
      <c r="F14" s="256">
        <f>'DOE25'!J206+'DOE25'!J224+'DOE25'!J242</f>
        <v>3376.45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74337.69</v>
      </c>
      <c r="D15" s="20">
        <f>'DOE25'!L207+'DOE25'!L225+'DOE25'!L243-F15-G15</f>
        <v>74337.69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25000</v>
      </c>
      <c r="D22" s="244"/>
      <c r="E22" s="244"/>
      <c r="F22" s="256">
        <f>'DOE25'!L254+'DOE25'!L335</f>
        <v>25000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36846.649999999994</v>
      </c>
      <c r="D29" s="20">
        <f>'DOE25'!L357+'DOE25'!L358+'DOE25'!L359-'DOE25'!I366-F29-G29</f>
        <v>26430.689999999995</v>
      </c>
      <c r="E29" s="244"/>
      <c r="F29" s="256">
        <f>'DOE25'!J357+'DOE25'!J358+'DOE25'!J359</f>
        <v>7980.96</v>
      </c>
      <c r="G29" s="53">
        <f>'DOE25'!K357+'DOE25'!K358+'DOE25'!K359</f>
        <v>2435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58166.57</v>
      </c>
      <c r="D31" s="20">
        <f>'DOE25'!L289+'DOE25'!L308+'DOE25'!L327+'DOE25'!L332+'DOE25'!L333+'DOE25'!L334-F31-G31</f>
        <v>58166.57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2449556.3199999998</v>
      </c>
      <c r="E33" s="247">
        <f>SUM(E5:E31)</f>
        <v>73423.709999999992</v>
      </c>
      <c r="F33" s="247">
        <f>SUM(F5:F31)</f>
        <v>59735.700000000004</v>
      </c>
      <c r="G33" s="247">
        <f>SUM(G5:G31)</f>
        <v>15729.119999999999</v>
      </c>
      <c r="H33" s="247">
        <f>SUM(H5:H31)</f>
        <v>0</v>
      </c>
    </row>
    <row r="35" spans="2:8" ht="12" thickBot="1">
      <c r="B35" s="254" t="s">
        <v>847</v>
      </c>
      <c r="D35" s="255">
        <f>E33</f>
        <v>73423.709999999992</v>
      </c>
      <c r="E35" s="250"/>
    </row>
    <row r="36" spans="2:8" ht="12" thickTop="1">
      <c r="B36" t="s">
        <v>815</v>
      </c>
      <c r="D36" s="20">
        <f>D33</f>
        <v>2449556.3199999998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East Kingston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23879.61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665903.32999999996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125639.99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10042.26</v>
      </c>
      <c r="D13" s="95">
        <f>'DOE25'!G14</f>
        <v>2523.81</v>
      </c>
      <c r="E13" s="95">
        <f>'DOE25'!H14</f>
        <v>30000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3729.21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159561.86000000002</v>
      </c>
      <c r="D18" s="41">
        <f>SUM(D8:D17)</f>
        <v>6253.02</v>
      </c>
      <c r="E18" s="41">
        <f>SUM(E8:E17)</f>
        <v>30000</v>
      </c>
      <c r="F18" s="41">
        <f>SUM(F8:F17)</f>
        <v>0</v>
      </c>
      <c r="G18" s="41">
        <f>SUM(G8:G17)</f>
        <v>665903.32999999996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-23786.07</v>
      </c>
      <c r="D21" s="95">
        <f>'DOE25'!G22</f>
        <v>-4356.3900000000003</v>
      </c>
      <c r="E21" s="95">
        <f>'DOE25'!H22</f>
        <v>28142.46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103734.77</v>
      </c>
      <c r="D23" s="95">
        <f>'DOE25'!G24</f>
        <v>468.63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6188.83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13924.98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100062.51000000001</v>
      </c>
      <c r="D31" s="41">
        <f>SUM(D21:D30)</f>
        <v>-3887.76</v>
      </c>
      <c r="E31" s="41">
        <f>SUM(E21:E30)</f>
        <v>28142.46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10140.780000000001</v>
      </c>
      <c r="E46" s="95">
        <f>'DOE25'!H47</f>
        <v>1857.54</v>
      </c>
      <c r="F46" s="95">
        <f>'DOE25'!I47</f>
        <v>0</v>
      </c>
      <c r="G46" s="95">
        <f>'DOE25'!J47</f>
        <v>665903.32999999996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59499.35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59499.35</v>
      </c>
      <c r="D49" s="41">
        <f>SUM(D34:D48)</f>
        <v>10140.780000000001</v>
      </c>
      <c r="E49" s="41">
        <f>SUM(E34:E48)</f>
        <v>1857.54</v>
      </c>
      <c r="F49" s="41">
        <f>SUM(F34:F48)</f>
        <v>0</v>
      </c>
      <c r="G49" s="41">
        <f>SUM(G34:G48)</f>
        <v>665903.32999999996</v>
      </c>
      <c r="H49" s="124"/>
      <c r="I49" s="124"/>
    </row>
    <row r="50" spans="1:9" ht="12" thickTop="1">
      <c r="A50" s="38" t="s">
        <v>895</v>
      </c>
      <c r="B50" s="2"/>
      <c r="C50" s="41">
        <f>C49+C31</f>
        <v>159561.86000000002</v>
      </c>
      <c r="D50" s="41">
        <f>D49+D31</f>
        <v>6253.02</v>
      </c>
      <c r="E50" s="41">
        <f>E49+E31</f>
        <v>30000</v>
      </c>
      <c r="F50" s="41">
        <f>F49+F31</f>
        <v>0</v>
      </c>
      <c r="G50" s="41">
        <f>G49+G31</f>
        <v>665903.32999999996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1924738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206.74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37494.03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1530.85</v>
      </c>
      <c r="D60" s="95">
        <f>SUM('DOE25'!G97:G109)</f>
        <v>0</v>
      </c>
      <c r="E60" s="95">
        <f>SUM('DOE25'!H97:H109)</f>
        <v>30000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1737.59</v>
      </c>
      <c r="D61" s="130">
        <f>SUM(D56:D60)</f>
        <v>37494.03</v>
      </c>
      <c r="E61" s="130">
        <f>SUM(E56:E60)</f>
        <v>30000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1926475.59</v>
      </c>
      <c r="D62" s="22">
        <f>D55+D61</f>
        <v>37494.03</v>
      </c>
      <c r="E62" s="22">
        <f>E55+E61</f>
        <v>30000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270138.94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292441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234.06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562814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688.29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688.29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562814</v>
      </c>
      <c r="D80" s="130">
        <f>SUM(D78:D79)+D77+D69</f>
        <v>688.29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11336.24</v>
      </c>
      <c r="D84" s="95">
        <f>'DOE25'!G146</f>
        <v>0</v>
      </c>
      <c r="E84" s="95">
        <f>'DOE25'!H146</f>
        <v>30000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16442.09</v>
      </c>
      <c r="D87" s="95">
        <f>SUM('DOE25'!G152:G160)</f>
        <v>13341.42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27778.33</v>
      </c>
      <c r="D90" s="131">
        <f>SUM(D84:D89)</f>
        <v>13341.42</v>
      </c>
      <c r="E90" s="131">
        <f>SUM(E84:E89)</f>
        <v>30000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2517067.92</v>
      </c>
      <c r="D103" s="86">
        <f>D62+D80+D90+D102</f>
        <v>51523.74</v>
      </c>
      <c r="E103" s="86">
        <f>E62+E80+E90+E102</f>
        <v>60000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1158875.28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438843.17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13731.48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1611449.93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200919.78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158704.22999999998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78002.89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179440.14000000004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168861.97000000003</v>
      </c>
      <c r="D122" s="24" t="s">
        <v>289</v>
      </c>
      <c r="E122" s="95">
        <f>+('DOE25'!L285)+('DOE25'!L304)+('DOE25'!L323)</f>
        <v>58166.57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74337.69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62883.71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860266.7</v>
      </c>
      <c r="D127" s="86">
        <f>SUM(D117:D126)</f>
        <v>62883.71</v>
      </c>
      <c r="E127" s="86">
        <f>SUM(E117:E126)</f>
        <v>58166.57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25000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2496716.63</v>
      </c>
      <c r="D144" s="86">
        <f>(D114+D127+D143)</f>
        <v>62883.71</v>
      </c>
      <c r="E144" s="86">
        <f>(E114+E127+E143)</f>
        <v>58166.57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East Kingston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12586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12586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1158875</v>
      </c>
      <c r="D10" s="182">
        <f>ROUND((C10/$C$28)*100,1)</f>
        <v>45.4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438843</v>
      </c>
      <c r="D11" s="182">
        <f>ROUND((C11/$C$28)*100,1)</f>
        <v>17.2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13731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200920</v>
      </c>
      <c r="D15" s="182">
        <f t="shared" ref="D15:D27" si="0">ROUND((C15/$C$28)*100,1)</f>
        <v>7.9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158704</v>
      </c>
      <c r="D16" s="182">
        <f t="shared" si="0"/>
        <v>6.2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78003</v>
      </c>
      <c r="D17" s="182">
        <f t="shared" si="0"/>
        <v>3.1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179440</v>
      </c>
      <c r="D18" s="182">
        <f t="shared" si="0"/>
        <v>7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227029</v>
      </c>
      <c r="D20" s="182">
        <f t="shared" si="0"/>
        <v>8.9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74338</v>
      </c>
      <c r="D21" s="182">
        <f t="shared" si="0"/>
        <v>2.9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25389.97</v>
      </c>
      <c r="D27" s="182">
        <f t="shared" si="0"/>
        <v>1</v>
      </c>
    </row>
    <row r="28" spans="1:4">
      <c r="B28" s="187" t="s">
        <v>723</v>
      </c>
      <c r="C28" s="180">
        <f>SUM(C10:C27)</f>
        <v>2555272.9700000002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25000</v>
      </c>
    </row>
    <row r="30" spans="1:4">
      <c r="B30" s="187" t="s">
        <v>729</v>
      </c>
      <c r="C30" s="180">
        <f>SUM(C28:C29)</f>
        <v>2580272.9700000002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1924738</v>
      </c>
      <c r="D35" s="182">
        <f t="shared" ref="D35:D40" si="1">ROUND((C35/$C$41)*100,1)</f>
        <v>74.3</v>
      </c>
    </row>
    <row r="36" spans="1:4">
      <c r="B36" s="185" t="s">
        <v>743</v>
      </c>
      <c r="C36" s="179">
        <f>SUM('DOE25'!F111:J111)-SUM('DOE25'!G96:G109)+('DOE25'!F173+'DOE25'!F174+'DOE25'!I173+'DOE25'!I174)-C35</f>
        <v>31737.590000000084</v>
      </c>
      <c r="D36" s="182">
        <f t="shared" si="1"/>
        <v>1.2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562814</v>
      </c>
      <c r="D37" s="182">
        <f t="shared" si="1"/>
        <v>21.7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688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71120</v>
      </c>
      <c r="D39" s="182">
        <f t="shared" si="1"/>
        <v>2.7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2591097.59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3" t="str">
        <f>'DOE25'!A2</f>
        <v>East Kingston School District</v>
      </c>
      <c r="G2" s="294"/>
      <c r="H2" s="294"/>
      <c r="I2" s="294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BC40:BM40"/>
    <mergeCell ref="BP40:BZ40"/>
    <mergeCell ref="AP40:AZ40"/>
    <mergeCell ref="C42:M42"/>
    <mergeCell ref="C41:M41"/>
    <mergeCell ref="C40:M40"/>
    <mergeCell ref="P40:Z40"/>
    <mergeCell ref="AC40:AM40"/>
    <mergeCell ref="FC40:FM40"/>
    <mergeCell ref="CC40:CM40"/>
    <mergeCell ref="CP40:CZ40"/>
    <mergeCell ref="DC40:DM40"/>
    <mergeCell ref="EP40:EZ40"/>
    <mergeCell ref="DP40:DZ40"/>
    <mergeCell ref="GC39:GM39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IC40:IM40"/>
    <mergeCell ref="IP40:IV40"/>
    <mergeCell ref="GC40:GM40"/>
    <mergeCell ref="GP40:GZ40"/>
    <mergeCell ref="HC40:HM40"/>
    <mergeCell ref="HP40:HZ40"/>
    <mergeCell ref="EC40:EM40"/>
    <mergeCell ref="FP40:FZ40"/>
    <mergeCell ref="P39:Z39"/>
    <mergeCell ref="AC39:AM39"/>
    <mergeCell ref="AP39:AZ39"/>
    <mergeCell ref="BP39:BZ39"/>
    <mergeCell ref="CC39:CM39"/>
    <mergeCell ref="EP38:EZ38"/>
    <mergeCell ref="FC38:FM38"/>
    <mergeCell ref="CC38:CM38"/>
    <mergeCell ref="CC32:CM32"/>
    <mergeCell ref="CP38:CZ38"/>
    <mergeCell ref="CP39:CZ39"/>
    <mergeCell ref="DP38:DZ38"/>
    <mergeCell ref="EC38:EM38"/>
    <mergeCell ref="DC39:DM39"/>
    <mergeCell ref="DP39:DZ39"/>
    <mergeCell ref="EC39:EM39"/>
    <mergeCell ref="IP38:IV38"/>
    <mergeCell ref="HP32:HZ32"/>
    <mergeCell ref="IC32:IM32"/>
    <mergeCell ref="IP32:IV32"/>
    <mergeCell ref="GP38:GZ38"/>
    <mergeCell ref="DC38:DM38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FC32:FM32"/>
    <mergeCell ref="HC38:HM38"/>
    <mergeCell ref="HP38:HZ38"/>
    <mergeCell ref="IC38:IM38"/>
    <mergeCell ref="FP38:FZ38"/>
    <mergeCell ref="GC38:GM38"/>
    <mergeCell ref="BC39:BM39"/>
    <mergeCell ref="BP31:BZ31"/>
    <mergeCell ref="BP38:BZ38"/>
    <mergeCell ref="BP32:BZ32"/>
    <mergeCell ref="BC38:BM38"/>
    <mergeCell ref="GC31:GM31"/>
    <mergeCell ref="FC31:FM31"/>
    <mergeCell ref="FP31:FZ31"/>
    <mergeCell ref="CC31:CM31"/>
    <mergeCell ref="CP31:CZ31"/>
    <mergeCell ref="DC31:DM31"/>
    <mergeCell ref="DP31:DZ31"/>
    <mergeCell ref="AC38:AM38"/>
    <mergeCell ref="AP38:AZ38"/>
    <mergeCell ref="EC29:EM29"/>
    <mergeCell ref="P38:Z38"/>
    <mergeCell ref="CC30:CM30"/>
    <mergeCell ref="BC29:BM29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IC30:IM30"/>
    <mergeCell ref="IP30:IV30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HC29:HM29"/>
    <mergeCell ref="HP29:HZ29"/>
    <mergeCell ref="IC29:IM29"/>
    <mergeCell ref="IC31:IM31"/>
    <mergeCell ref="GP31:GZ31"/>
    <mergeCell ref="HC31:HM31"/>
    <mergeCell ref="HP31:HZ31"/>
    <mergeCell ref="EC31:EM31"/>
    <mergeCell ref="P30:Z30"/>
    <mergeCell ref="AC30:AM30"/>
    <mergeCell ref="AP30:AZ30"/>
    <mergeCell ref="FP30:FZ30"/>
    <mergeCell ref="EP31:EZ31"/>
    <mergeCell ref="BC31:BM31"/>
    <mergeCell ref="BC30:BM30"/>
    <mergeCell ref="BP30:BZ30"/>
    <mergeCell ref="AP31:AZ31"/>
    <mergeCell ref="P32:Z32"/>
    <mergeCell ref="A1:I1"/>
    <mergeCell ref="C3:M3"/>
    <mergeCell ref="C4:M4"/>
    <mergeCell ref="F2:I2"/>
    <mergeCell ref="P29:Z29"/>
    <mergeCell ref="AC29:AM29"/>
    <mergeCell ref="C9:M9"/>
    <mergeCell ref="C30:M30"/>
    <mergeCell ref="C31:M31"/>
    <mergeCell ref="P31:Z31"/>
    <mergeCell ref="AC31:AM31"/>
    <mergeCell ref="C5:M5"/>
    <mergeCell ref="C6:M6"/>
    <mergeCell ref="C7:M7"/>
    <mergeCell ref="C8:M8"/>
    <mergeCell ref="A2:E2"/>
    <mergeCell ref="C32:M32"/>
    <mergeCell ref="AC32:AM32"/>
    <mergeCell ref="AP32:AZ32"/>
    <mergeCell ref="BC32:BM32"/>
    <mergeCell ref="EP29:EZ29"/>
    <mergeCell ref="FC29:FM29"/>
    <mergeCell ref="AP29:AZ29"/>
    <mergeCell ref="CP29:CZ29"/>
    <mergeCell ref="DC29:DM29"/>
    <mergeCell ref="DP29:DZ29"/>
    <mergeCell ref="C10:M10"/>
    <mergeCell ref="C11:M11"/>
    <mergeCell ref="C12:M12"/>
    <mergeCell ref="C20:M20"/>
    <mergeCell ref="BP29:BZ29"/>
    <mergeCell ref="CC29:CM29"/>
    <mergeCell ref="C62:M62"/>
    <mergeCell ref="C63:M63"/>
    <mergeCell ref="C18:M18"/>
    <mergeCell ref="C19:M19"/>
    <mergeCell ref="C52:M52"/>
    <mergeCell ref="C50:M50"/>
    <mergeCell ref="C47:M47"/>
    <mergeCell ref="C48:M48"/>
    <mergeCell ref="C64:M64"/>
    <mergeCell ref="C25:M25"/>
    <mergeCell ref="C26:M26"/>
    <mergeCell ref="C27:M27"/>
    <mergeCell ref="C28:M28"/>
    <mergeCell ref="C39:M39"/>
    <mergeCell ref="C33:M33"/>
    <mergeCell ref="C37:M37"/>
    <mergeCell ref="C38:M38"/>
    <mergeCell ref="C58:M58"/>
    <mergeCell ref="C45:M45"/>
    <mergeCell ref="C46:M46"/>
    <mergeCell ref="C44:M44"/>
    <mergeCell ref="C43:M43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21:M21"/>
    <mergeCell ref="C22:M22"/>
    <mergeCell ref="C23:M23"/>
    <mergeCell ref="C24:M24"/>
    <mergeCell ref="C29:M29"/>
    <mergeCell ref="C73:M73"/>
    <mergeCell ref="C74:M74"/>
    <mergeCell ref="C75:M75"/>
    <mergeCell ref="C76:M76"/>
    <mergeCell ref="C77:M77"/>
    <mergeCell ref="C78:M78"/>
    <mergeCell ref="C66:M66"/>
    <mergeCell ref="C67:M67"/>
    <mergeCell ref="C68:M68"/>
    <mergeCell ref="C69:M69"/>
    <mergeCell ref="C70:M70"/>
    <mergeCell ref="A72:E72"/>
    <mergeCell ref="C85:M85"/>
    <mergeCell ref="C86:M86"/>
    <mergeCell ref="C87:M87"/>
    <mergeCell ref="C88:M88"/>
    <mergeCell ref="C89:M89"/>
    <mergeCell ref="C90:M90"/>
    <mergeCell ref="C79:M79"/>
    <mergeCell ref="C80:M80"/>
    <mergeCell ref="C81:M81"/>
    <mergeCell ref="C82:M82"/>
    <mergeCell ref="C83:M83"/>
    <mergeCell ref="C84:M8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2012-08-27T18:21:01Z</cp:lastPrinted>
  <dcterms:created xsi:type="dcterms:W3CDTF">1997-12-04T19:04:30Z</dcterms:created>
  <dcterms:modified xsi:type="dcterms:W3CDTF">2012-11-21T14:30:29Z</dcterms:modified>
</cp:coreProperties>
</file>