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C119" i="2" s="1"/>
  <c r="D39" i="13"/>
  <c r="F13" i="13"/>
  <c r="G13" i="13"/>
  <c r="L205" i="1"/>
  <c r="L223" i="1"/>
  <c r="L241" i="1"/>
  <c r="F16" i="13"/>
  <c r="G16" i="13"/>
  <c r="L208" i="1"/>
  <c r="L226" i="1"/>
  <c r="C124" i="2" s="1"/>
  <c r="L244" i="1"/>
  <c r="F5" i="13"/>
  <c r="G5" i="13"/>
  <c r="L196" i="1"/>
  <c r="L197" i="1"/>
  <c r="C11" i="10" s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G648" i="1" s="1"/>
  <c r="L225" i="1"/>
  <c r="L243" i="1"/>
  <c r="G650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K308" i="1"/>
  <c r="K327" i="1"/>
  <c r="G31" i="13"/>
  <c r="G33" i="13" s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A22" i="12" s="1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C55" i="2" s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F139" i="1" s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2" i="10"/>
  <c r="C13" i="10"/>
  <c r="C15" i="10"/>
  <c r="C16" i="10"/>
  <c r="C18" i="10"/>
  <c r="C19" i="10"/>
  <c r="C20" i="10"/>
  <c r="L249" i="1"/>
  <c r="L331" i="1"/>
  <c r="L253" i="1"/>
  <c r="C24" i="10" s="1"/>
  <c r="C25" i="10"/>
  <c r="L267" i="1"/>
  <c r="L268" i="1"/>
  <c r="L348" i="1"/>
  <c r="L349" i="1"/>
  <c r="I664" i="1"/>
  <c r="I669" i="1"/>
  <c r="F660" i="1"/>
  <c r="G660" i="1"/>
  <c r="H660" i="1"/>
  <c r="F661" i="1"/>
  <c r="G661" i="1"/>
  <c r="I668" i="1"/>
  <c r="C6" i="10"/>
  <c r="C5" i="10"/>
  <c r="C4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9" i="2" s="1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C102" i="2" s="1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E108" i="2"/>
  <c r="C109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C118" i="2"/>
  <c r="E118" i="2"/>
  <c r="E119" i="2"/>
  <c r="C120" i="2"/>
  <c r="E120" i="2"/>
  <c r="C121" i="2"/>
  <c r="E121" i="2"/>
  <c r="C122" i="2"/>
  <c r="E122" i="2"/>
  <c r="E123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H643" i="1" s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G641" i="1" s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H641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44" i="1" s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J634" i="1"/>
  <c r="H635" i="1"/>
  <c r="H636" i="1"/>
  <c r="H637" i="1"/>
  <c r="G638" i="1"/>
  <c r="H638" i="1"/>
  <c r="G639" i="1"/>
  <c r="G640" i="1"/>
  <c r="H640" i="1"/>
  <c r="G642" i="1"/>
  <c r="H642" i="1"/>
  <c r="G643" i="1"/>
  <c r="G644" i="1"/>
  <c r="H644" i="1"/>
  <c r="G649" i="1"/>
  <c r="H649" i="1"/>
  <c r="G651" i="1"/>
  <c r="H651" i="1"/>
  <c r="J651" i="1"/>
  <c r="G652" i="1"/>
  <c r="H652" i="1"/>
  <c r="J652" i="1" s="1"/>
  <c r="G653" i="1"/>
  <c r="H653" i="1"/>
  <c r="J653" i="1" s="1"/>
  <c r="H654" i="1"/>
  <c r="J351" i="1"/>
  <c r="F191" i="1"/>
  <c r="L255" i="1"/>
  <c r="K256" i="1"/>
  <c r="K270" i="1" s="1"/>
  <c r="I256" i="1"/>
  <c r="I270" i="1" s="1"/>
  <c r="G163" i="2"/>
  <c r="G159" i="2"/>
  <c r="C18" i="2"/>
  <c r="F31" i="2"/>
  <c r="C26" i="10"/>
  <c r="L327" i="1"/>
  <c r="L350" i="1"/>
  <c r="L289" i="1"/>
  <c r="A31" i="12"/>
  <c r="A40" i="12"/>
  <c r="D12" i="13"/>
  <c r="C12" i="13" s="1"/>
  <c r="G8" i="2"/>
  <c r="G161" i="2"/>
  <c r="D61" i="2"/>
  <c r="D62" i="2" s="1"/>
  <c r="E49" i="2"/>
  <c r="D18" i="13"/>
  <c r="C18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D49" i="2"/>
  <c r="D50" i="2" s="1"/>
  <c r="G156" i="2"/>
  <c r="F49" i="2"/>
  <c r="F50" i="2" s="1"/>
  <c r="F18" i="2"/>
  <c r="G162" i="2"/>
  <c r="G160" i="2"/>
  <c r="G157" i="2"/>
  <c r="G155" i="2"/>
  <c r="E143" i="2"/>
  <c r="E114" i="2"/>
  <c r="G102" i="2"/>
  <c r="E102" i="2"/>
  <c r="D90" i="2"/>
  <c r="F90" i="2"/>
  <c r="E61" i="2"/>
  <c r="E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41" i="1" l="1"/>
  <c r="K433" i="1"/>
  <c r="G133" i="2" s="1"/>
  <c r="G143" i="2" s="1"/>
  <c r="G144" i="2" s="1"/>
  <c r="G256" i="1"/>
  <c r="G270" i="1" s="1"/>
  <c r="H646" i="1"/>
  <c r="H661" i="1"/>
  <c r="I661" i="1" s="1"/>
  <c r="C21" i="10"/>
  <c r="L246" i="1"/>
  <c r="H659" i="1" s="1"/>
  <c r="H663" i="1" s="1"/>
  <c r="H666" i="1" s="1"/>
  <c r="L228" i="1"/>
  <c r="C17" i="10"/>
  <c r="F256" i="1"/>
  <c r="F270" i="1" s="1"/>
  <c r="J649" i="1"/>
  <c r="C108" i="2"/>
  <c r="C114" i="2" s="1"/>
  <c r="D15" i="13"/>
  <c r="C15" i="13" s="1"/>
  <c r="J648" i="1"/>
  <c r="C123" i="2"/>
  <c r="C127" i="2" s="1"/>
  <c r="L210" i="1"/>
  <c r="F659" i="1" s="1"/>
  <c r="F663" i="1" s="1"/>
  <c r="C10" i="10"/>
  <c r="C61" i="2"/>
  <c r="C62" i="2"/>
  <c r="C103" i="2" s="1"/>
  <c r="J616" i="1"/>
  <c r="C80" i="2"/>
  <c r="E77" i="2"/>
  <c r="E80" i="2" s="1"/>
  <c r="F103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L433" i="1" s="1"/>
  <c r="G637" i="1" s="1"/>
  <c r="J637" i="1" s="1"/>
  <c r="D80" i="2"/>
  <c r="C7" i="10"/>
  <c r="I168" i="1"/>
  <c r="H168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C39" i="10" s="1"/>
  <c r="J139" i="1"/>
  <c r="D103" i="2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H192" i="1"/>
  <c r="G628" i="1" s="1"/>
  <c r="J628" i="1" s="1"/>
  <c r="L564" i="1"/>
  <c r="L570" i="1" s="1"/>
  <c r="G544" i="1"/>
  <c r="L544" i="1"/>
  <c r="H544" i="1"/>
  <c r="K550" i="1"/>
  <c r="F143" i="2"/>
  <c r="F144" i="2" s="1"/>
  <c r="K551" i="1" l="1"/>
  <c r="J646" i="1"/>
  <c r="H671" i="1"/>
  <c r="H647" i="1"/>
  <c r="J647" i="1" s="1"/>
  <c r="L256" i="1"/>
  <c r="L270" i="1" s="1"/>
  <c r="G631" i="1" s="1"/>
  <c r="J631" i="1" s="1"/>
  <c r="C28" i="10"/>
  <c r="D12" i="10" s="1"/>
  <c r="C36" i="10"/>
  <c r="F192" i="1"/>
  <c r="G626" i="1" s="1"/>
  <c r="J626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G630" i="1"/>
  <c r="J630" i="1" s="1"/>
  <c r="G645" i="1"/>
  <c r="G625" i="1"/>
  <c r="J51" i="1"/>
  <c r="H620" i="1" s="1"/>
  <c r="J620" i="1" s="1"/>
  <c r="C41" i="10"/>
  <c r="D39" i="10" s="1"/>
  <c r="D18" i="10" l="1"/>
  <c r="D19" i="10"/>
  <c r="D20" i="10"/>
  <c r="D11" i="10"/>
  <c r="D24" i="10"/>
  <c r="D22" i="10"/>
  <c r="D25" i="10"/>
  <c r="D17" i="10"/>
  <c r="D15" i="10"/>
  <c r="D23" i="10"/>
  <c r="D27" i="10"/>
  <c r="C30" i="10"/>
  <c r="D10" i="10"/>
  <c r="D13" i="10"/>
  <c r="D26" i="10"/>
  <c r="D21" i="10"/>
  <c r="D16" i="10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 l="1"/>
  <c r="D28" i="10"/>
  <c r="D41" i="10"/>
  <c r="I666" i="1"/>
  <c r="I671" i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<sst xmlns="http://schemas.openxmlformats.org/spreadsheetml/2006/main" count="3944" uniqueCount="911">
  <si>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</si>
  <si>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</si>
  <si>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</si>
  <si>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</si>
  <si>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</si>
  <si>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</si>
  <si>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</si>
  <si>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</si>
  <si>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</si>
  <si>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</si>
  <si>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</si>
  <si>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</si>
  <si>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</si>
  <si>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</si>
  <si>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</si>
  <si>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</si>
  <si>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</si>
  <si>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</si>
  <si>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</si>
  <si>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</si>
  <si>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</si>
  <si>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</si>
  <si>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</si>
  <si>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</si>
  <si>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</si>
  <si>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</si>
  <si>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</si>
  <si>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</si>
  <si>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</si>
  <si>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</si>
  <si>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</si>
  <si>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</si>
  <si>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</si>
  <si>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</si>
  <si>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</si>
  <si>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</si>
  <si>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</si>
  <si>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</si>
  <si>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</si>
  <si>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</si>
  <si>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</si>
  <si>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</si>
  <si>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</si>
  <si>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</si>
  <si>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</si>
  <si>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</si>
  <si>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</si>
  <si>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</si>
  <si>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</si>
  <si>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</si>
  <si>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</si>
  <si>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</si>
  <si>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</si>
  <si>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</si>
  <si>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</si>
  <si>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</si>
  <si>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</si>
  <si>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</si>
  <si>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</si>
  <si>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</si>
  <si>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</si>
  <si>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</si>
  <si>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</si>
  <si>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</si>
  <si>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</si>
  <si>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</si>
  <si>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</si>
  <si>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</si>
  <si>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</si>
  <si>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</si>
  <si>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</si>
  <si>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</si>
  <si>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</si>
  <si>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</si>
  <si>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</si>
  <si>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</si>
  <si>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</si>
  <si>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</si>
  <si>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</si>
  <si>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</si>
  <si>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</si>
  <si>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</si>
  <si>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</si>
  <si>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</si>
  <si>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</si>
  <si>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</si>
  <si>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</si>
  <si>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</si>
  <si>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</si>
  <si>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</si>
  <si>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</si>
  <si>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</si>
  <si>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</si>
  <si>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</si>
  <si>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</si>
  <si>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</si>
  <si>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</si>
  <si>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</si>
  <si>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</si>
  <si>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</si>
  <si>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</si>
  <si>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</si>
  <si>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</si>
  <si>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</si>
  <si>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</si>
  <si>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</si>
  <si>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</si>
  <si>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</si>
  <si>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</si>
  <si>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</si>
  <si>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</si>
  <si>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</si>
  <si>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</si>
  <si>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</si>
  <si>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</si>
  <si>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</si>
  <si>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</si>
  <si>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</si>
  <si>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</si>
  <si>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</si>
  <si>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</si>
  <si>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</si>
  <si>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</si>
  <si>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</si>
  <si>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</si>
  <si>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</si>
  <si>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</si>
  <si>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</si>
  <si>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</si>
  <si>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</si>
  <si>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</si>
  <si>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</si>
  <si>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</si>
  <si>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</si>
  <si>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</si>
  <si>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</si>
  <si>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</si>
  <si>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</si>
  <si>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</si>
  <si>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</si>
  <si>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</si>
  <si>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</si>
  <si>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</si>
  <si>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</si>
  <si>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</si>
  <si>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</si>
  <si>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</si>
  <si>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</si>
  <si>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</si>
  <si>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</si>
  <si>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</si>
  <si>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</si>
  <si>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</si>
  <si>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</si>
  <si>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</si>
  <si>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</si>
  <si>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</si>
  <si>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</si>
  <si>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</si>
  <si>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</si>
  <si>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</si>
  <si>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</si>
  <si>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</si>
  <si>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</si>
  <si>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</si>
  <si>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</si>
  <si>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</si>
  <si>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</si>
  <si>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</si>
  <si>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</si>
  <si>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</si>
  <si>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</si>
  <si>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</si>
  <si>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</si>
  <si>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</si>
  <si>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</si>
  <si>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</si>
  <si>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</si>
  <si>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</si>
  <si>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</si>
  <si>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</si>
  <si>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</si>
  <si>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</si>
  <si>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</si>
  <si>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</si>
  <si>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</si>
  <si>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</si>
  <si>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</si>
  <si>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</si>
  <si>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</si>
  <si>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</si>
  <si>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</si>
  <si>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</si>
  <si>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</si>
  <si>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</si>
  <si>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</si>
  <si>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</si>
  <si>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</si>
  <si>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</si>
  <si>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</si>
  <si>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</si>
  <si>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</si>
  <si>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</si>
  <si>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</si>
  <si>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</si>
  <si>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</si>
  <si>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</si>
  <si>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</si>
  <si>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</si>
  <si>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</si>
  <si>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</si>
  <si>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</si>
  <si>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</si>
  <si>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</si>
  <si>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</si>
  <si>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</si>
  <si>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</si>
  <si>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</si>
  <si>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</si>
  <si>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</si>
  <si>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</si>
  <si>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</si>
  <si>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</si>
  <si>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</si>
  <si>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</si>
  <si>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</si>
  <si>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</si>
  <si>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</si>
  <si>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</si>
  <si>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</si>
  <si>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</si>
  <si>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</si>
  <si>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</si>
  <si>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</si>
  <si>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</si>
  <si>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</si>
  <si>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</si>
  <si>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</si>
  <si>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</si>
  <si>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</si>
  <si>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</si>
  <si>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</si>
  <si>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</si>
  <si>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</si>
  <si>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</si>
  <si>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</si>
  <si>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</si>
  <si>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</si>
  <si>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</si>
  <si>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</si>
  <si>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</si>
  <si>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</si>
  <si>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</si>
  <si>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</si>
  <si>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</si>
  <si>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</si>
  <si>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</si>
  <si>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</si>
  <si>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</si>
  <si>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</si>
  <si>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</si>
  <si>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</si>
  <si>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</si>
  <si>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</si>
  <si>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</si>
  <si>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</si>
  <si>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</si>
  <si>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</si>
  <si>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</si>
  <si>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</si>
  <si>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</si>
  <si>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</si>
  <si>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</si>
  <si>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</si>
  <si>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</si>
  <si>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</si>
  <si>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</si>
  <si>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</si>
  <si>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</si>
  <si>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</si>
  <si>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</si>
  <si>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</si>
  <si>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</si>
  <si>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</si>
  <si>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</si>
  <si>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</si>
  <si>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</si>
  <si>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</si>
  <si>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</si>
  <si>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</si>
  <si>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</si>
  <si>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</si>
  <si>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</si>
  <si>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</si>
  <si>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</si>
  <si>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</si>
  <si>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</si>
  <si>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</si>
  <si>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</si>
  <si>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</si>
  <si>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</si>
  <si>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</si>
  <si>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</si>
  <si>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</si>
  <si>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</si>
  <si>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</si>
  <si>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</si>
  <si>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</si>
  <si>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</si>
  <si>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</si>
  <si>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</si>
  <si>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</si>
  <si>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</si>
  <si>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</si>
  <si>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</si>
  <si>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</si>
  <si>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</si>
  <si>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</si>
  <si>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</si>
  <si>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</si>
  <si>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</si>
  <si>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</si>
  <si>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</si>
  <si>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</si>
  <si>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</si>
  <si>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</si>
  <si>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</si>
  <si>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</si>
  <si>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</si>
  <si>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</si>
  <si>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</si>
  <si>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</si>
  <si>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</si>
  <si>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</si>
  <si>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</si>
  <si>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</si>
  <si>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</si>
  <si>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</si>
  <si>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</si>
  <si>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</si>
  <si>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</si>
  <si>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</si>
  <si>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</si>
  <si>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</si>
  <si>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</si>
  <si>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</si>
  <si>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</si>
  <si>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</si>
  <si>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</si>
  <si>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</si>
  <si>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</si>
  <si>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</si>
  <si>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</si>
  <si>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</si>
  <si>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</si>
  <si>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</si>
  <si>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</si>
  <si>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</si>
  <si>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</si>
  <si>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</si>
  <si>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</si>
  <si>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</si>
  <si>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</si>
  <si>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</si>
  <si>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</si>
  <si>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</si>
  <si>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</si>
  <si>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</si>
  <si>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</si>
  <si>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</si>
  <si>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</si>
  <si>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</si>
  <si>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</si>
  <si>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</si>
  <si>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</si>
  <si>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</si>
  <si>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</si>
  <si>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</si>
  <si>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</si>
  <si>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</si>
  <si>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</si>
  <si>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</si>
  <si>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</si>
  <si>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</si>
  <si>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</si>
  <si>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</si>
  <si>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</si>
  <si>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</si>
  <si>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</si>
  <si>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</si>
  <si>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</si>
  <si>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</si>
  <si>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</si>
  <si>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</si>
  <si>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</si>
  <si>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</si>
  <si>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</si>
  <si>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</si>
  <si>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</si>
  <si>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</si>
  <si>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</si>
  <si>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</si>
  <si>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</si>
  <si>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</si>
  <si>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</si>
  <si>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</si>
  <si>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</si>
  <si>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</si>
  <si>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</si>
  <si>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</si>
  <si>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</si>
  <si>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</si>
  <si>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</si>
  <si>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</si>
  <si>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</si>
  <si>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</si>
  <si>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</si>
  <si>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</si>
  <si>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</si>
  <si>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</si>
  <si>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</si>
  <si>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</si>
  <si>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</si>
  <si>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</si>
  <si>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</si>
  <si>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</si>
  <si>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</si>
  <si>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</si>
  <si>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</si>
  <si>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</si>
  <si>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</si>
  <si>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</si>
  <si>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</si>
  <si>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</si>
  <si>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</si>
  <si>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</si>
  <si>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</si>
  <si>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</si>
  <si>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</si>
  <si>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</si>
  <si>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</si>
  <si>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</si>
  <si>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</si>
  <si>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</si>
  <si>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</si>
  <si>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</si>
  <si>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</si>
  <si>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</si>
  <si>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</si>
  <si>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</si>
  <si>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</si>
  <si>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</si>
  <si>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</si>
  <si>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</si>
  <si>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</si>
  <si>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</si>
  <si>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</si>
  <si>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</si>
  <si>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</si>
  <si>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</si>
  <si>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</si>
  <si>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</si>
  <si>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</si>
  <si>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</si>
  <si>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</si>
  <si>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</si>
  <si>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</si>
  <si>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</si>
  <si>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</si>
  <si>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</si>
  <si>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</si>
  <si>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</si>
  <si>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</si>
  <si>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</si>
  <si>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</si>
  <si>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</si>
  <si>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</si>
  <si>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</si>
  <si>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</si>
  <si>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</si>
  <si>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</si>
  <si>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</si>
  <si>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</si>
  <si>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</si>
  <si>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</si>
  <si>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</si>
  <si>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</si>
  <si>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</si>
  <si>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</si>
  <si>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</si>
  <si>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</si>
  <si>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</si>
  <si>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</si>
  <si>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</si>
  <si>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</si>
  <si>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</si>
  <si>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</si>
  <si>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</si>
  <si>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</si>
  <si>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</si>
  <si>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</si>
  <si>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</si>
  <si>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</si>
  <si>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</si>
  <si>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</si>
  <si>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</si>
  <si>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</si>
  <si>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</si>
  <si>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</si>
  <si>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</si>
  <si>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</si>
  <si>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</si>
  <si>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</si>
  <si>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</si>
  <si>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</si>
  <si>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</si>
  <si>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</si>
  <si>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</si>
  <si>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</si>
  <si>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</si>
  <si>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</si>
  <si>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</si>
  <si>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</si>
  <si>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</si>
  <si>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</si>
  <si>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</si>
  <si>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</si>
  <si>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</si>
  <si>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</si>
  <si>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</si>
  <si>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</si>
  <si>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</si>
  <si>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</si>
  <si>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</si>
  <si>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</si>
  <si>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</si>
  <si>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</si>
  <si>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</si>
  <si>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</si>
  <si>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</si>
  <si>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</si>
  <si>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</si>
  <si>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</si>
  <si>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</si>
  <si>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</si>
  <si>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</si>
  <si>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</si>
  <si>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</si>
  <si>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</si>
  <si>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</si>
  <si>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</si>
  <si>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</si>
  <si>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</si>
  <si>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</si>
  <si>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</si>
  <si>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</si>
  <si>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</si>
  <si>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</si>
  <si>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</si>
  <si>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</si>
  <si>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</si>
  <si>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</si>
  <si>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</si>
  <si>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</si>
  <si>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</si>
  <si>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</si>
  <si>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</si>
  <si>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</si>
  <si>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</si>
  <si>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</si>
  <si>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</si>
  <si>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</si>
  <si>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</si>
  <si>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</si>
  <si>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</si>
  <si>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</si>
  <si>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</si>
  <si>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</si>
  <si>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</si>
  <si>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</si>
  <si>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</si>
  <si>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</si>
  <si>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</si>
  <si>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</si>
  <si>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</si>
  <si>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</si>
  <si>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</si>
  <si>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</si>
  <si>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</si>
  <si>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</si>
  <si>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</si>
  <si>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</si>
  <si>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</si>
  <si>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</si>
  <si>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</si>
  <si>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</si>
  <si>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</si>
  <si>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</si>
  <si>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</si>
  <si>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</si>
  <si>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</si>
  <si>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</si>
  <si>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</si>
  <si>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</si>
  <si>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</si>
  <si>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</si>
  <si>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</si>
  <si>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</si>
  <si>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</si>
  <si>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</si>
  <si>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</si>
  <si>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</si>
  <si>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</si>
  <si>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</si>
  <si>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</si>
  <si>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</si>
  <si>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</si>
  <si>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</si>
  <si>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</si>
  <si>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</si>
  <si>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</si>
  <si>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</si>
  <si>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</si>
  <si>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</si>
  <si>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</si>
  <si>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</si>
  <si>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</si>
  <si>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</si>
  <si>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</si>
  <si>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</si>
  <si>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</si>
  <si>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</si>
  <si>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</si>
  <si>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</si>
  <si>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</si>
  <si>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</si>
  <si>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</si>
  <si>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</si>
  <si>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</si>
  <si>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</si>
  <si>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</si>
  <si>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</si>
  <si>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</si>
  <si>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</si>
  <si>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</si>
  <si>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</si>
  <si>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</si>
  <si>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</si>
  <si>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</si>
  <si>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</si>
  <si>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</si>
  <si>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</si>
  <si>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</si>
  <si>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</si>
  <si>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</si>
  <si>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</si>
  <si>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</si>
  <si>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</si>
  <si>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</si>
  <si>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</si>
  <si>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</si>
  <si>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</si>
  <si>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</si>
  <si>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</si>
  <si>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</si>
  <si>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</si>
  <si>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</si>
  <si>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</si>
  <si>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</si>
  <si>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</si>
  <si>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</si>
  <si>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</si>
  <si>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</si>
  <si>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</si>
  <si>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</si>
  <si>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</si>
  <si>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</si>
  <si>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</si>
  <si>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</si>
  <si>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</si>
  <si>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</si>
  <si>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</si>
  <si>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</si>
  <si>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</si>
  <si>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</si>
  <si>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</si>
  <si>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</si>
  <si>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</si>
  <si>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</si>
  <si>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</si>
  <si>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</si>
  <si>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</si>
  <si>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</si>
  <si>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</si>
  <si>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</si>
  <si>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</si>
  <si>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</si>
  <si>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</si>
  <si>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</si>
  <si>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</si>
  <si>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</si>
  <si>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</si>
  <si>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</si>
  <si>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</si>
  <si>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</si>
  <si>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</si>
  <si>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</si>
  <si>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</si>
  <si>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</si>
  <si>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</si>
  <si>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</si>
  <si>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</si>
  <si>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</si>
  <si>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</si>
  <si>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</si>
  <si>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</si>
  <si>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</si>
  <si>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</si>
  <si>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</si>
  <si>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</si>
  <si>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</si>
  <si>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</si>
  <si>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</si>
  <si>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</si>
  <si>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</si>
  <si>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</si>
  <si>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</si>
  <si>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</si>
  <si>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</si>
  <si>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</si>
  <si>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</si>
  <si>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</si>
  <si>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</si>
  <si>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</si>
  <si>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</si>
  <si>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</si>
  <si>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</si>
  <si>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</si>
  <si>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</si>
  <si>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</si>
  <si>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</si>
  <si>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</si>
  <si>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</si>
  <si>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</si>
  <si>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</si>
  <si>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</si>
  <si>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</si>
  <si>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</si>
  <si>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</si>
  <si>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</si>
  <si>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</si>
  <si>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</si>
  <si>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</si>
  <si>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</si>
  <si>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</si>
  <si>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</si>
  <si>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</si>
  <si>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</si>
  <si>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</si>
  <si>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</si>
  <si>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</si>
  <si>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</si>
  <si>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</si>
  <si>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</si>
  <si>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</si>
  <si>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</si>
  <si>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</si>
  <si>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</si>
  <si>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</si>
  <si>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</si>
  <si>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</si>
  <si>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</si>
  <si>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</si>
  <si>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</si>
  <si>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</si>
  <si>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</si>
  <si>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</si>
  <si>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</si>
  <si>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</si>
  <si>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</si>
  <si>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</si>
  <si>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</si>
  <si>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</si>
  <si>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</si>
  <si>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</si>
  <si>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</si>
  <si>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</si>
  <si>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</si>
  <si>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</si>
  <si>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</si>
  <si>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</si>
  <si>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</si>
  <si>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</si>
  <si>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</si>
  <si>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</si>
  <si>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</si>
  <si>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</si>
  <si>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</si>
  <si>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</si>
  <si>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</si>
  <si>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</si>
  <si>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</si>
  <si>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</si>
  <si>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</si>
  <si>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</si>
  <si>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</si>
  <si>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</si>
  <si>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</si>
  <si>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</si>
  <si>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</si>
  <si>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</si>
  <si>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</si>
  <si>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</si>
  <si>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</si>
  <si>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</si>
  <si>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</si>
  <si>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</si>
  <si>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</si>
  <si>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</si>
  <si>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</si>
  <si>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</si>
  <si>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</si>
  <si>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</si>
  <si>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</si>
  <si>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</si>
  <si>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</si>
  <si>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</si>
  <si>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</si>
  <si>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</si>
  <si>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</si>
  <si>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</si>
  <si>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</si>
  <si>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</si>
  <si>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</si>
  <si>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</si>
  <si>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</si>
  <si>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</si>
  <si>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</si>
  <si>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</si>
  <si>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</si>
  <si>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</si>
  <si>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</si>
  <si>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</si>
  <si>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</si>
  <si>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</si>
  <si>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</si>
  <si>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</si>
  <si>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</si>
  <si>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</si>
  <si>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</si>
  <si>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</si>
  <si>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</si>
  <si>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</si>
  <si>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</si>
  <si>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</si>
  <si>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</si>
  <si>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</si>
  <si>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</si>
  <si>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</si>
  <si>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</si>
  <si>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</si>
  <si>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</si>
  <si>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</si>
  <si>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</si>
  <si>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</si>
  <si>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</si>
  <si>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</si>
  <si>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</si>
  <si>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</si>
  <si>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</si>
  <si>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</si>
  <si>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</si>
  <si>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</si>
  <si>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</si>
  <si>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</si>
  <si>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</si>
  <si>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</si>
  <si>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</si>
  <si>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</si>
  <si>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</si>
  <si>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</si>
  <si>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</si>
  <si>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</si>
  <si>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</si>
  <si>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</si>
  <si>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</si>
  <si>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</si>
  <si>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</si>
  <si>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</si>
  <si>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</si>
  <si>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</si>
  <si>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</si>
  <si>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</si>
  <si>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</si>
  <si>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</si>
  <si>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</si>
  <si>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</si>
  <si>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</si>
  <si>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</si>
  <si>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</si>
  <si>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</si>
  <si>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</si>
  <si>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</si>
  <si>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</si>
  <si>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</si>
  <si>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</si>
  <si>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</si>
  <si>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</si>
  <si>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</si>
  <si>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EdJobs Funding</t>
  </si>
  <si>
    <t>EATON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</si>
</sst>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G668" sqref="G668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910</v>
      </c>
      <c r="B2" s="21">
        <v>159</v>
      </c>
      <c r="C2" s="21">
        <v>159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26049.37</v>
      </c>
      <c r="G9" s="18"/>
      <c r="H9" s="18"/>
      <c r="I9" s="18"/>
      <c r="J9" s="67">
        <f>SUM(I438)</f>
        <v>126710.84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26049.37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126710.84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126710.84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26049.37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26049.37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126710.84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26049.37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126710.84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395568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395568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62.53</v>
      </c>
      <c r="G95" s="18"/>
      <c r="H95" s="18"/>
      <c r="I95" s="18"/>
      <c r="J95" s="18">
        <v>94.52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1800</v>
      </c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241.09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2103.62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94.52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397671.62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94.52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/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254667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/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254667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254667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5094.45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5094.45</v>
      </c>
      <c r="G161" s="41">
        <f>SUM(G149:G160)</f>
        <v>0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5094.45</v>
      </c>
      <c r="G168" s="41">
        <f>G146+G161+SUM(G162:G167)</f>
        <v>0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76000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76000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76000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733433.07</v>
      </c>
      <c r="G192" s="47">
        <f>G111+G139+G168+G191</f>
        <v>0</v>
      </c>
      <c r="H192" s="47">
        <f>H111+H139+H168+H191</f>
        <v>0</v>
      </c>
      <c r="I192" s="47">
        <f>I111+I139+I168+I191</f>
        <v>0</v>
      </c>
      <c r="J192" s="47">
        <f>J111+J139+J191</f>
        <v>94.52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>
        <v>239641.5</v>
      </c>
      <c r="I196" s="18"/>
      <c r="J196" s="18"/>
      <c r="K196" s="18"/>
      <c r="L196" s="19">
        <f>SUM(F196:K196)</f>
        <v>239641.5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>
        <v>322.69</v>
      </c>
      <c r="I197" s="18"/>
      <c r="J197" s="18"/>
      <c r="K197" s="18"/>
      <c r="L197" s="19">
        <f>SUM(F197:K197)</f>
        <v>322.69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/>
      <c r="I201" s="18"/>
      <c r="J201" s="18"/>
      <c r="K201" s="18"/>
      <c r="L201" s="19">
        <f t="shared" ref="L201:L207" si="0">SUM(F201:K201)</f>
        <v>0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>
        <v>13182.88</v>
      </c>
      <c r="I203" s="18"/>
      <c r="J203" s="18"/>
      <c r="K203" s="18"/>
      <c r="L203" s="19">
        <f t="shared" si="0"/>
        <v>13182.88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8905.8700000000008</v>
      </c>
      <c r="G207" s="18">
        <v>4596.47</v>
      </c>
      <c r="H207" s="18">
        <v>994.16</v>
      </c>
      <c r="I207" s="18">
        <v>3626.54</v>
      </c>
      <c r="J207" s="18">
        <v>39395</v>
      </c>
      <c r="K207" s="18"/>
      <c r="L207" s="19">
        <f t="shared" si="0"/>
        <v>57518.04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>
        <v>101.5</v>
      </c>
      <c r="I208" s="18"/>
      <c r="J208" s="18"/>
      <c r="K208" s="18"/>
      <c r="L208" s="19">
        <f>SUM(F208:K208)</f>
        <v>101.5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8905.8700000000008</v>
      </c>
      <c r="G210" s="41">
        <f t="shared" si="1"/>
        <v>4596.47</v>
      </c>
      <c r="H210" s="41">
        <f t="shared" si="1"/>
        <v>254242.73</v>
      </c>
      <c r="I210" s="41">
        <f t="shared" si="1"/>
        <v>3626.54</v>
      </c>
      <c r="J210" s="41">
        <f t="shared" si="1"/>
        <v>39395</v>
      </c>
      <c r="K210" s="41">
        <f t="shared" si="1"/>
        <v>0</v>
      </c>
      <c r="L210" s="41">
        <f t="shared" si="1"/>
        <v>310766.61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138878.75</v>
      </c>
      <c r="I214" s="18"/>
      <c r="J214" s="18"/>
      <c r="K214" s="18"/>
      <c r="L214" s="19">
        <f>SUM(F214:K214)</f>
        <v>138878.75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>
        <v>1318.23</v>
      </c>
      <c r="I221" s="18"/>
      <c r="J221" s="18"/>
      <c r="K221" s="18"/>
      <c r="L221" s="19">
        <f t="shared" si="2"/>
        <v>1318.23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4452.9399999999996</v>
      </c>
      <c r="G225" s="18">
        <v>2298.2199999999998</v>
      </c>
      <c r="H225" s="18">
        <v>497.08</v>
      </c>
      <c r="I225" s="18">
        <v>1813.26</v>
      </c>
      <c r="J225" s="18">
        <v>19698</v>
      </c>
      <c r="K225" s="18"/>
      <c r="L225" s="19">
        <f t="shared" si="2"/>
        <v>28759.5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>
        <v>50.75</v>
      </c>
      <c r="I226" s="18"/>
      <c r="J226" s="18"/>
      <c r="K226" s="18"/>
      <c r="L226" s="19">
        <f>SUM(F226:K226)</f>
        <v>50.75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4452.9399999999996</v>
      </c>
      <c r="G228" s="41">
        <f>SUM(G214:G227)</f>
        <v>2298.2199999999998</v>
      </c>
      <c r="H228" s="41">
        <f>SUM(H214:H227)</f>
        <v>140744.81</v>
      </c>
      <c r="I228" s="41">
        <f>SUM(I214:I227)</f>
        <v>1813.26</v>
      </c>
      <c r="J228" s="41">
        <f>SUM(J214:J227)</f>
        <v>19698</v>
      </c>
      <c r="K228" s="41">
        <f t="shared" si="3"/>
        <v>0</v>
      </c>
      <c r="L228" s="41">
        <f t="shared" si="3"/>
        <v>169007.23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191046.75</v>
      </c>
      <c r="I232" s="18"/>
      <c r="J232" s="18"/>
      <c r="K232" s="18"/>
      <c r="L232" s="19">
        <f>SUM(F232:K232)</f>
        <v>191046.75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>
        <v>11864.55</v>
      </c>
      <c r="I239" s="18"/>
      <c r="J239" s="18"/>
      <c r="K239" s="18"/>
      <c r="L239" s="19">
        <f t="shared" si="4"/>
        <v>11864.55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4452.9399999999996</v>
      </c>
      <c r="G243" s="18">
        <v>2298.2199999999998</v>
      </c>
      <c r="H243" s="18">
        <v>497.08</v>
      </c>
      <c r="I243" s="18">
        <v>1813.26</v>
      </c>
      <c r="J243" s="18">
        <v>19698</v>
      </c>
      <c r="K243" s="18"/>
      <c r="L243" s="19">
        <f t="shared" si="4"/>
        <v>28759.5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>
        <v>50.75</v>
      </c>
      <c r="I244" s="18"/>
      <c r="J244" s="18"/>
      <c r="K244" s="18"/>
      <c r="L244" s="19">
        <f>SUM(F244:K244)</f>
        <v>50.75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4452.9399999999996</v>
      </c>
      <c r="G246" s="41">
        <f t="shared" si="5"/>
        <v>2298.2199999999998</v>
      </c>
      <c r="H246" s="41">
        <f t="shared" si="5"/>
        <v>203459.12999999998</v>
      </c>
      <c r="I246" s="41">
        <f t="shared" si="5"/>
        <v>1813.26</v>
      </c>
      <c r="J246" s="41">
        <f t="shared" si="5"/>
        <v>19698</v>
      </c>
      <c r="K246" s="41">
        <f t="shared" si="5"/>
        <v>0</v>
      </c>
      <c r="L246" s="41">
        <f t="shared" si="5"/>
        <v>231721.55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17811.75</v>
      </c>
      <c r="G256" s="41">
        <f t="shared" si="8"/>
        <v>9192.91</v>
      </c>
      <c r="H256" s="41">
        <f t="shared" si="8"/>
        <v>598446.67000000004</v>
      </c>
      <c r="I256" s="41">
        <f t="shared" si="8"/>
        <v>7253.06</v>
      </c>
      <c r="J256" s="41">
        <f t="shared" si="8"/>
        <v>78791</v>
      </c>
      <c r="K256" s="41">
        <f t="shared" si="8"/>
        <v>0</v>
      </c>
      <c r="L256" s="41">
        <f t="shared" si="8"/>
        <v>711495.3899999999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0</v>
      </c>
      <c r="L269" s="41">
        <f t="shared" si="9"/>
        <v>0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17811.75</v>
      </c>
      <c r="G270" s="42">
        <f t="shared" si="11"/>
        <v>9192.91</v>
      </c>
      <c r="H270" s="42">
        <f t="shared" si="11"/>
        <v>598446.67000000004</v>
      </c>
      <c r="I270" s="42">
        <f t="shared" si="11"/>
        <v>7253.06</v>
      </c>
      <c r="J270" s="42">
        <f t="shared" si="11"/>
        <v>78791</v>
      </c>
      <c r="K270" s="42">
        <f t="shared" si="11"/>
        <v>0</v>
      </c>
      <c r="L270" s="42">
        <f t="shared" si="11"/>
        <v>711495.3899999999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>
        <v>3.17</v>
      </c>
      <c r="I389" s="18"/>
      <c r="J389" s="24" t="s">
        <v>289</v>
      </c>
      <c r="K389" s="24" t="s">
        <v>289</v>
      </c>
      <c r="L389" s="56">
        <f t="shared" si="25"/>
        <v>3.17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3.17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3.17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61.07</v>
      </c>
      <c r="I396" s="18"/>
      <c r="J396" s="24" t="s">
        <v>289</v>
      </c>
      <c r="K396" s="24" t="s">
        <v>289</v>
      </c>
      <c r="L396" s="56">
        <f t="shared" si="26"/>
        <v>61.07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30.28</v>
      </c>
      <c r="I397" s="18"/>
      <c r="J397" s="24" t="s">
        <v>289</v>
      </c>
      <c r="K397" s="24" t="s">
        <v>289</v>
      </c>
      <c r="L397" s="56">
        <f t="shared" si="26"/>
        <v>30.28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91.35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91.35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94.52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94.52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>
        <v>76000</v>
      </c>
      <c r="L415" s="56">
        <f t="shared" si="27"/>
        <v>76000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76000</v>
      </c>
      <c r="L418" s="47">
        <f t="shared" si="28"/>
        <v>76000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76000</v>
      </c>
      <c r="L433" s="47">
        <f t="shared" si="32"/>
        <v>76000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4481.53</v>
      </c>
      <c r="G438" s="18">
        <v>122229.31</v>
      </c>
      <c r="H438" s="18"/>
      <c r="I438" s="56">
        <f t="shared" ref="I438:I444" si="33">SUM(F438:H438)</f>
        <v>126710.84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4481.53</v>
      </c>
      <c r="G445" s="13">
        <f>SUM(G438:G444)</f>
        <v>122229.31</v>
      </c>
      <c r="H445" s="13">
        <f>SUM(H438:H444)</f>
        <v>0</v>
      </c>
      <c r="I445" s="13">
        <f>SUM(I438:I444)</f>
        <v>126710.84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4481.53</v>
      </c>
      <c r="G458" s="18">
        <v>122229.31</v>
      </c>
      <c r="H458" s="18"/>
      <c r="I458" s="56">
        <f t="shared" si="34"/>
        <v>126710.84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4481.53</v>
      </c>
      <c r="G459" s="83">
        <f>SUM(G453:G458)</f>
        <v>122229.31</v>
      </c>
      <c r="H459" s="83">
        <f>SUM(H453:H458)</f>
        <v>0</v>
      </c>
      <c r="I459" s="83">
        <f>SUM(I453:I458)</f>
        <v>126710.84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4481.53</v>
      </c>
      <c r="G460" s="42">
        <f>G451+G459</f>
        <v>122229.31</v>
      </c>
      <c r="H460" s="42">
        <f>H451+H459</f>
        <v>0</v>
      </c>
      <c r="I460" s="42">
        <f>I451+I459</f>
        <v>126710.84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4111.6899999999996</v>
      </c>
      <c r="G464" s="18"/>
      <c r="H464" s="18"/>
      <c r="I464" s="18"/>
      <c r="J464" s="18">
        <v>202616.32000000001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733433.07</v>
      </c>
      <c r="G467" s="18"/>
      <c r="H467" s="18"/>
      <c r="I467" s="18"/>
      <c r="J467" s="18">
        <v>94.52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733433.07</v>
      </c>
      <c r="G469" s="53">
        <f>SUM(G467:G468)</f>
        <v>0</v>
      </c>
      <c r="H469" s="53">
        <f>SUM(H467:H468)</f>
        <v>0</v>
      </c>
      <c r="I469" s="53">
        <f>SUM(I467:I468)</f>
        <v>0</v>
      </c>
      <c r="J469" s="53">
        <f>SUM(J467:J468)</f>
        <v>94.52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711495.39</v>
      </c>
      <c r="G471" s="18"/>
      <c r="H471" s="18"/>
      <c r="I471" s="18"/>
      <c r="J471" s="18">
        <v>76000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711495.39</v>
      </c>
      <c r="G473" s="53">
        <f>SUM(G471:G472)</f>
        <v>0</v>
      </c>
      <c r="H473" s="53">
        <f>SUM(H471:H472)</f>
        <v>0</v>
      </c>
      <c r="I473" s="53">
        <f>SUM(I471:I472)</f>
        <v>0</v>
      </c>
      <c r="J473" s="53">
        <f>SUM(J471:J472)</f>
        <v>76000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26049.369999999879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126710.84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>
        <v>322.69</v>
      </c>
      <c r="I520" s="18"/>
      <c r="J520" s="18"/>
      <c r="K520" s="18"/>
      <c r="L520" s="88">
        <f>SUM(F520:K520)</f>
        <v>322.69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0</v>
      </c>
      <c r="G523" s="108">
        <f t="shared" ref="G523:L523" si="36">SUM(G520:G522)</f>
        <v>0</v>
      </c>
      <c r="H523" s="108">
        <f t="shared" si="36"/>
        <v>322.69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322.69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0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1863.96</v>
      </c>
      <c r="I530" s="18"/>
      <c r="J530" s="18"/>
      <c r="K530" s="18"/>
      <c r="L530" s="88">
        <f>SUM(F530:K530)</f>
        <v>1863.96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>
        <v>186.4</v>
      </c>
      <c r="I531" s="18"/>
      <c r="J531" s="18"/>
      <c r="K531" s="18"/>
      <c r="L531" s="88">
        <f>SUM(F531:K531)</f>
        <v>186.4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1677.55</v>
      </c>
      <c r="I532" s="18"/>
      <c r="J532" s="18"/>
      <c r="K532" s="18"/>
      <c r="L532" s="88">
        <f>SUM(F532:K532)</f>
        <v>1677.55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3727.91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3727.91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0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0</v>
      </c>
      <c r="G544" s="89">
        <f t="shared" ref="G544:L544" si="41">G523+G528+G533+G538+G543</f>
        <v>0</v>
      </c>
      <c r="H544" s="89">
        <f t="shared" si="41"/>
        <v>4050.6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4050.6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322.69</v>
      </c>
      <c r="G548" s="87">
        <f>L525</f>
        <v>0</v>
      </c>
      <c r="H548" s="87">
        <f>L530</f>
        <v>1863.96</v>
      </c>
      <c r="I548" s="87">
        <f>L535</f>
        <v>0</v>
      </c>
      <c r="J548" s="87">
        <f>L540</f>
        <v>0</v>
      </c>
      <c r="K548" s="87">
        <f>SUM(F548:J548)</f>
        <v>2186.65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186.4</v>
      </c>
      <c r="I549" s="87">
        <f>L536</f>
        <v>0</v>
      </c>
      <c r="J549" s="87">
        <f>L541</f>
        <v>0</v>
      </c>
      <c r="K549" s="87">
        <f>SUM(F549:J549)</f>
        <v>186.4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1677.55</v>
      </c>
      <c r="I550" s="87">
        <f>L537</f>
        <v>0</v>
      </c>
      <c r="J550" s="87">
        <f>L542</f>
        <v>0</v>
      </c>
      <c r="K550" s="87">
        <f>SUM(F550:J550)</f>
        <v>1677.55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322.69</v>
      </c>
      <c r="G551" s="89">
        <f t="shared" si="42"/>
        <v>0</v>
      </c>
      <c r="H551" s="89">
        <f t="shared" si="42"/>
        <v>3727.91</v>
      </c>
      <c r="I551" s="89">
        <f t="shared" si="42"/>
        <v>0</v>
      </c>
      <c r="J551" s="89">
        <f t="shared" si="42"/>
        <v>0</v>
      </c>
      <c r="K551" s="89">
        <f t="shared" si="42"/>
        <v>4050.6000000000004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239641.5</v>
      </c>
      <c r="G574" s="18">
        <v>138878.75</v>
      </c>
      <c r="H574" s="18">
        <v>191046.75</v>
      </c>
      <c r="I574" s="87">
        <f>SUM(F574:H574)</f>
        <v>569567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57518.04</v>
      </c>
      <c r="I590" s="18">
        <v>28759.5</v>
      </c>
      <c r="J590" s="18">
        <v>28759.5</v>
      </c>
      <c r="K590" s="104">
        <f t="shared" ref="K590:K596" si="48">SUM(H590:J590)</f>
        <v>115037.04000000001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57518.04</v>
      </c>
      <c r="I597" s="108">
        <f>SUM(I590:I596)</f>
        <v>28759.5</v>
      </c>
      <c r="J597" s="108">
        <f>SUM(J590:J596)</f>
        <v>28759.5</v>
      </c>
      <c r="K597" s="108">
        <f>SUM(K590:K596)</f>
        <v>115037.04000000001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39395</v>
      </c>
      <c r="I603" s="18">
        <v>19698</v>
      </c>
      <c r="J603" s="18">
        <v>19698</v>
      </c>
      <c r="K603" s="104">
        <f>SUM(H603:J603)</f>
        <v>78791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39395</v>
      </c>
      <c r="I604" s="108">
        <f>SUM(I601:I603)</f>
        <v>19698</v>
      </c>
      <c r="J604" s="108">
        <f>SUM(J601:J603)</f>
        <v>19698</v>
      </c>
      <c r="K604" s="108">
        <f>SUM(K601:K603)</f>
        <v>78791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26049.37</v>
      </c>
      <c r="H616" s="109">
        <f>SUM(F51)</f>
        <v>26049.37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126710.84</v>
      </c>
      <c r="H620" s="109">
        <f>SUM(J51)</f>
        <v>126710.84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26049.37</v>
      </c>
      <c r="H621" s="109">
        <f>F475</f>
        <v>26049.369999999879</v>
      </c>
      <c r="I621" s="121" t="s">
        <v>101</v>
      </c>
      <c r="J621" s="109">
        <f t="shared" ref="J621:J654" si="50">G621-H621</f>
        <v>1.2005330063402653E-10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126710.84</v>
      </c>
      <c r="H625" s="109">
        <f>J475</f>
        <v>126710.84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733433.07</v>
      </c>
      <c r="H626" s="104">
        <f>SUM(F467)</f>
        <v>733433.07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94.52</v>
      </c>
      <c r="H630" s="104">
        <f>SUM(J467)</f>
        <v>94.52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711495.3899999999</v>
      </c>
      <c r="H631" s="104">
        <f>SUM(F471)</f>
        <v>711495.39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94.52</v>
      </c>
      <c r="H636" s="164">
        <f>SUM(J467)</f>
        <v>94.52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76000</v>
      </c>
      <c r="H637" s="164">
        <f>SUM(J471)</f>
        <v>76000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4481.53</v>
      </c>
      <c r="H638" s="104">
        <f>SUM(F460)</f>
        <v>4481.53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122229.31</v>
      </c>
      <c r="H639" s="104">
        <f>SUM(G460)</f>
        <v>122229.31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126710.84</v>
      </c>
      <c r="H641" s="104">
        <f>SUM(I460)</f>
        <v>126710.84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94.52</v>
      </c>
      <c r="H643" s="104">
        <f>H407</f>
        <v>94.52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94.52</v>
      </c>
      <c r="H645" s="104">
        <f>L407</f>
        <v>94.52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115037.04000000001</v>
      </c>
      <c r="H646" s="104">
        <f>L207+L225+L243</f>
        <v>115037.04000000001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78791</v>
      </c>
      <c r="H647" s="104">
        <f>(J256+J337)-(J254+J335)</f>
        <v>78791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57518.04</v>
      </c>
      <c r="H648" s="104">
        <f>H597</f>
        <v>57518.04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28759.5</v>
      </c>
      <c r="H649" s="104">
        <f>I597</f>
        <v>28759.5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28759.5</v>
      </c>
      <c r="H650" s="104">
        <f>J597</f>
        <v>28759.5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310766.61</v>
      </c>
      <c r="G659" s="19">
        <f>(L228+L308+L358)</f>
        <v>169007.23</v>
      </c>
      <c r="H659" s="19">
        <f>(L246+L327+L359)</f>
        <v>231721.55</v>
      </c>
      <c r="I659" s="19">
        <f>SUM(F659:H659)</f>
        <v>711495.3899999999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18123.04</v>
      </c>
      <c r="G661" s="19">
        <f>(L225+L305)-(J225+J305)</f>
        <v>9061.5</v>
      </c>
      <c r="H661" s="19">
        <f>(L243+L324)-(J243+J324)</f>
        <v>9061.5</v>
      </c>
      <c r="I661" s="19">
        <f>SUM(F661:H661)</f>
        <v>36246.04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279036.5</v>
      </c>
      <c r="G662" s="200">
        <f>SUM(G574:G586)+SUM(I601:I603)+L611</f>
        <v>158576.75</v>
      </c>
      <c r="H662" s="200">
        <f>SUM(H574:H586)+SUM(J601:J603)+L612</f>
        <v>210744.75</v>
      </c>
      <c r="I662" s="19">
        <f>SUM(F662:H662)</f>
        <v>648358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13607.070000000007</v>
      </c>
      <c r="G663" s="19">
        <f>G659-SUM(G660:G662)</f>
        <v>1368.9800000000105</v>
      </c>
      <c r="H663" s="19">
        <f>H659-SUM(H660:H662)</f>
        <v>11915.299999999988</v>
      </c>
      <c r="I663" s="19">
        <f>I659-SUM(I660:I662)</f>
        <v>26891.34999999986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/>
      <c r="G664" s="249"/>
      <c r="H664" s="249"/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>
        <v>-13607.07</v>
      </c>
      <c r="G668" s="18">
        <v>-1368.98</v>
      </c>
      <c r="H668" s="18">
        <v>-11915.3</v>
      </c>
      <c r="I668" s="19">
        <f>SUM(F668:H668)</f>
        <v>-26891.35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EATON SCHOOL DISTRICT</v>
      </c>
      <c r="C1" s="239" t="s">
        <v>839</v>
      </c>
    </row>
    <row r="2" spans="1:3">
      <c r="A2" s="234"/>
      <c r="B2" s="233"/>
    </row>
    <row r="3" spans="1:3">
      <c r="A3" s="276" t="s">
        <v>784</v>
      </c>
      <c r="B3" s="276"/>
      <c r="C3" s="276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5" t="s">
        <v>783</v>
      </c>
      <c r="C6" s="275"/>
    </row>
    <row r="7" spans="1:3">
      <c r="A7" s="240" t="s">
        <v>786</v>
      </c>
      <c r="B7" s="273" t="s">
        <v>782</v>
      </c>
      <c r="C7" s="274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0</v>
      </c>
      <c r="C9" s="230">
        <f>'DOE25'!G196+'DOE25'!G214+'DOE25'!G232+'DOE25'!G275+'DOE25'!G294+'DOE25'!G313</f>
        <v>0</v>
      </c>
    </row>
    <row r="10" spans="1:3">
      <c r="A10" t="s">
        <v>779</v>
      </c>
      <c r="B10" s="241"/>
      <c r="C10" s="241"/>
    </row>
    <row r="11" spans="1:3">
      <c r="A11" t="s">
        <v>780</v>
      </c>
      <c r="B11" s="241"/>
      <c r="C11" s="241"/>
    </row>
    <row r="12" spans="1:3">
      <c r="A12" t="s">
        <v>781</v>
      </c>
      <c r="B12" s="241"/>
      <c r="C12" s="241"/>
    </row>
    <row r="13" spans="1:3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>
      <c r="B14" s="231"/>
      <c r="C14" s="231"/>
    </row>
    <row r="15" spans="1:3">
      <c r="B15" s="275" t="s">
        <v>783</v>
      </c>
      <c r="C15" s="275"/>
    </row>
    <row r="16" spans="1:3">
      <c r="A16" s="240" t="s">
        <v>787</v>
      </c>
      <c r="B16" s="273" t="s">
        <v>707</v>
      </c>
      <c r="C16" s="274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0</v>
      </c>
      <c r="C18" s="230">
        <f>'DOE25'!G197+'DOE25'!G215+'DOE25'!G233+'DOE25'!G276+'DOE25'!G295+'DOE25'!G314</f>
        <v>0</v>
      </c>
    </row>
    <row r="19" spans="1:3">
      <c r="A19" t="s">
        <v>779</v>
      </c>
      <c r="B19" s="241"/>
      <c r="C19" s="241"/>
    </row>
    <row r="20" spans="1:3">
      <c r="A20" t="s">
        <v>780</v>
      </c>
      <c r="B20" s="241"/>
      <c r="C20" s="241"/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>
      <c r="B23" s="231"/>
      <c r="C23" s="231"/>
    </row>
    <row r="24" spans="1:3">
      <c r="B24" s="275" t="s">
        <v>783</v>
      </c>
      <c r="C24" s="275"/>
    </row>
    <row r="25" spans="1:3">
      <c r="A25" s="240" t="s">
        <v>788</v>
      </c>
      <c r="B25" s="273" t="s">
        <v>708</v>
      </c>
      <c r="C25" s="274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5" t="s">
        <v>783</v>
      </c>
      <c r="C33" s="275"/>
    </row>
    <row r="34" spans="1:3">
      <c r="A34" s="240" t="s">
        <v>789</v>
      </c>
      <c r="B34" s="273" t="s">
        <v>709</v>
      </c>
      <c r="C34" s="274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sqref="A1:H1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5" t="s">
        <v>790</v>
      </c>
      <c r="B1" s="280"/>
      <c r="C1" s="280"/>
      <c r="D1" s="280"/>
      <c r="E1" s="280"/>
      <c r="F1" s="280"/>
      <c r="G1" s="280"/>
      <c r="H1" s="280"/>
      <c r="I1" s="181"/>
    </row>
    <row r="2" spans="1:9">
      <c r="A2" s="33" t="s">
        <v>717</v>
      </c>
      <c r="B2" s="266" t="str">
        <f>'DOE25'!A2</f>
        <v>EATON SCHOOL DISTRICT</v>
      </c>
      <c r="C2" s="181"/>
      <c r="D2" s="181" t="s">
        <v>792</v>
      </c>
      <c r="E2" s="181" t="s">
        <v>794</v>
      </c>
      <c r="F2" s="277" t="s">
        <v>821</v>
      </c>
      <c r="G2" s="278"/>
      <c r="H2" s="279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569889.68999999994</v>
      </c>
      <c r="D5" s="20">
        <f>SUM('DOE25'!L196:L199)+SUM('DOE25'!L214:L217)+SUM('DOE25'!L232:L235)-F5-G5</f>
        <v>569889.68999999994</v>
      </c>
      <c r="E5" s="244"/>
      <c r="F5" s="256">
        <f>SUM('DOE25'!J196:J199)+SUM('DOE25'!J214:J217)+SUM('DOE25'!J232:J235)</f>
        <v>0</v>
      </c>
      <c r="G5" s="53">
        <f>SUM('DOE25'!K196:K199)+SUM('DOE25'!K214:K217)+SUM('DOE25'!K232:K235)</f>
        <v>0</v>
      </c>
      <c r="H5" s="260"/>
    </row>
    <row r="6" spans="1:9">
      <c r="A6" s="32">
        <v>2100</v>
      </c>
      <c r="B6" t="s">
        <v>801</v>
      </c>
      <c r="C6" s="246">
        <f t="shared" si="0"/>
        <v>0</v>
      </c>
      <c r="D6" s="20">
        <f>'DOE25'!L201+'DOE25'!L219+'DOE25'!L237-F6-G6</f>
        <v>0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0</v>
      </c>
      <c r="D7" s="20">
        <f>'DOE25'!L202+'DOE25'!L220+'DOE25'!L238-F7-G7</f>
        <v>0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15006.219999999998</v>
      </c>
      <c r="D8" s="244"/>
      <c r="E8" s="20">
        <f>'DOE25'!L203+'DOE25'!L221+'DOE25'!L239-F8-G8-D9-D11</f>
        <v>15006.219999999998</v>
      </c>
      <c r="F8" s="256">
        <f>'DOE25'!J203+'DOE25'!J221+'DOE25'!J239</f>
        <v>0</v>
      </c>
      <c r="G8" s="53">
        <f>'DOE25'!K203+'DOE25'!K221+'DOE25'!K239</f>
        <v>0</v>
      </c>
      <c r="H8" s="260"/>
    </row>
    <row r="9" spans="1:9">
      <c r="A9" s="32">
        <v>2310</v>
      </c>
      <c r="B9" t="s">
        <v>818</v>
      </c>
      <c r="C9" s="246">
        <f t="shared" si="0"/>
        <v>5633.66</v>
      </c>
      <c r="D9" s="245">
        <v>5633.66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3000</v>
      </c>
      <c r="D10" s="244"/>
      <c r="E10" s="245">
        <v>3000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5725.78</v>
      </c>
      <c r="D11" s="245">
        <v>5725.78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0</v>
      </c>
      <c r="D12" s="20">
        <f>'DOE25'!L204+'DOE25'!L222+'DOE25'!L240-F12-G12</f>
        <v>0</v>
      </c>
      <c r="E12" s="244"/>
      <c r="F12" s="256">
        <f>'DOE25'!J204+'DOE25'!J222+'DOE25'!J240</f>
        <v>0</v>
      </c>
      <c r="G12" s="53">
        <f>'DOE25'!K204+'DOE25'!K222+'DOE25'!K240</f>
        <v>0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0</v>
      </c>
      <c r="D14" s="20">
        <f>'DOE25'!L206+'DOE25'!L224+'DOE25'!L242-F14-G14</f>
        <v>0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115037.04000000001</v>
      </c>
      <c r="D15" s="20">
        <f>'DOE25'!L207+'DOE25'!L225+'DOE25'!L243-F15-G15</f>
        <v>36246.040000000008</v>
      </c>
      <c r="E15" s="244"/>
      <c r="F15" s="256">
        <f>'DOE25'!J207+'DOE25'!J225+'DOE25'!J243</f>
        <v>78791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203</v>
      </c>
      <c r="D16" s="244"/>
      <c r="E16" s="20">
        <f>'DOE25'!L208+'DOE25'!L226+'DOE25'!L244-F16-G16</f>
        <v>203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0</v>
      </c>
      <c r="D29" s="20">
        <f>'DOE25'!L357+'DOE25'!L358+'DOE25'!L359-'DOE25'!I366-F29-G29</f>
        <v>0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0</v>
      </c>
      <c r="D31" s="20">
        <f>'DOE25'!L289+'DOE25'!L308+'DOE25'!L327+'DOE25'!L332+'DOE25'!L333+'DOE25'!L334-F31-G31</f>
        <v>0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617495.17000000004</v>
      </c>
      <c r="E33" s="247">
        <f>SUM(E5:E31)</f>
        <v>18209.219999999998</v>
      </c>
      <c r="F33" s="247">
        <f>SUM(F5:F31)</f>
        <v>78791</v>
      </c>
      <c r="G33" s="247">
        <f>SUM(G5:G31)</f>
        <v>0</v>
      </c>
      <c r="H33" s="247">
        <f>SUM(H5:H31)</f>
        <v>0</v>
      </c>
    </row>
    <row r="35" spans="2:8" ht="12" thickBot="1">
      <c r="B35" s="254" t="s">
        <v>847</v>
      </c>
      <c r="D35" s="255">
        <f>E33</f>
        <v>18209.219999999998</v>
      </c>
      <c r="E35" s="250"/>
    </row>
    <row r="36" spans="2:8" ht="12" thickTop="1">
      <c r="B36" t="s">
        <v>815</v>
      </c>
      <c r="D36" s="20">
        <f>D33</f>
        <v>617495.17000000004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EATON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26049.37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126710.84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26049.37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126710.84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126710.84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26049.37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26049.37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126710.84</v>
      </c>
      <c r="H49" s="124"/>
      <c r="I49" s="124"/>
    </row>
    <row r="50" spans="1:9" ht="12" thickTop="1">
      <c r="A50" s="38" t="s">
        <v>895</v>
      </c>
      <c r="B50" s="2"/>
      <c r="C50" s="41">
        <f>C49+C31</f>
        <v>26049.37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126710.84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395568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62.53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94.52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2041.09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2103.62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94.52</v>
      </c>
      <c r="H61"/>
      <c r="I61"/>
    </row>
    <row r="62" spans="1:9" ht="12" thickTop="1">
      <c r="A62" s="29" t="s">
        <v>175</v>
      </c>
      <c r="B62" s="6"/>
      <c r="C62" s="22">
        <f>C55+C61</f>
        <v>397671.62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94.52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254667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0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254667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254667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5094.45</v>
      </c>
      <c r="D87" s="95">
        <f>SUM('DOE25'!G152:G160)</f>
        <v>0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5094.45</v>
      </c>
      <c r="D90" s="131">
        <f>SUM(D84:D89)</f>
        <v>0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76000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76000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733433.07</v>
      </c>
      <c r="D103" s="86">
        <f>D62+D80+D90+D102</f>
        <v>0</v>
      </c>
      <c r="E103" s="86">
        <f>E62+E80+E90+E102</f>
        <v>0</v>
      </c>
      <c r="F103" s="86">
        <f>F62+F80+F90+F102</f>
        <v>0</v>
      </c>
      <c r="G103" s="86">
        <f>G62+G80+G102</f>
        <v>94.52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569567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322.69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569889.68999999994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0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26365.659999999996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115037.04000000001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203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141605.70000000001</v>
      </c>
      <c r="D127" s="86">
        <f>SUM(D117:D126)</f>
        <v>0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76000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3.17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91.35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-94.52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76000</v>
      </c>
    </row>
    <row r="144" spans="1:7" ht="12.75" thickTop="1" thickBot="1">
      <c r="A144" s="33" t="s">
        <v>244</v>
      </c>
      <c r="C144" s="86">
        <f>(C114+C127+C143)</f>
        <v>711495.3899999999</v>
      </c>
      <c r="D144" s="86">
        <f>(D114+D127+D143)</f>
        <v>0</v>
      </c>
      <c r="E144" s="86">
        <f>(E114+E127+E143)</f>
        <v>0</v>
      </c>
      <c r="F144" s="86">
        <f>(F114+F127+F143)</f>
        <v>0</v>
      </c>
      <c r="G144" s="86">
        <f>(G114+G127+G143)</f>
        <v>76000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81" t="s">
        <v>740</v>
      </c>
      <c r="B1" s="281"/>
      <c r="C1" s="281"/>
      <c r="D1" s="281"/>
    </row>
    <row r="2" spans="1:4">
      <c r="A2" s="187" t="s">
        <v>717</v>
      </c>
      <c r="B2" s="186" t="str">
        <f>'DOE25'!A2</f>
        <v>EATON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0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0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569567</v>
      </c>
      <c r="D10" s="182">
        <f>ROUND((C10/$C$28)*100,1)</f>
        <v>80.099999999999994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323</v>
      </c>
      <c r="D11" s="182">
        <f>ROUND((C11/$C$28)*100,1)</f>
        <v>0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0</v>
      </c>
      <c r="D15" s="182">
        <f t="shared" ref="D15:D27" si="0">ROUND((C15/$C$28)*100,1)</f>
        <v>0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0</v>
      </c>
      <c r="D16" s="182">
        <f t="shared" si="0"/>
        <v>0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26569</v>
      </c>
      <c r="D17" s="182">
        <f t="shared" si="0"/>
        <v>3.7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0</v>
      </c>
      <c r="D18" s="182">
        <f t="shared" si="0"/>
        <v>0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0</v>
      </c>
      <c r="D20" s="182">
        <f t="shared" si="0"/>
        <v>0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115037</v>
      </c>
      <c r="D21" s="182">
        <f t="shared" si="0"/>
        <v>16.2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>
      <c r="B28" s="187" t="s">
        <v>723</v>
      </c>
      <c r="C28" s="180">
        <f>SUM(C10:C27)</f>
        <v>711496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711496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395568</v>
      </c>
      <c r="D35" s="182">
        <f t="shared" ref="D35:D40" si="1">ROUND((C35/$C$41)*100,1)</f>
        <v>60.2</v>
      </c>
    </row>
    <row r="36" spans="1:4">
      <c r="B36" s="185" t="s">
        <v>743</v>
      </c>
      <c r="C36" s="179">
        <f>SUM('DOE25'!F111:J111)-SUM('DOE25'!G96:G109)+('DOE25'!F173+'DOE25'!F174+'DOE25'!I173+'DOE25'!I174)-C35</f>
        <v>2198.140000000014</v>
      </c>
      <c r="D36" s="182">
        <f t="shared" si="1"/>
        <v>0.3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254667</v>
      </c>
      <c r="D37" s="182">
        <f t="shared" si="1"/>
        <v>38.700000000000003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0</v>
      </c>
      <c r="D38" s="182">
        <f t="shared" si="1"/>
        <v>0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5094</v>
      </c>
      <c r="D39" s="182">
        <f t="shared" si="1"/>
        <v>0.8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657527.14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10" sqref="C10:M10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>
      <c r="A2" s="298" t="s">
        <v>767</v>
      </c>
      <c r="B2" s="299"/>
      <c r="C2" s="299"/>
      <c r="D2" s="299"/>
      <c r="E2" s="299"/>
      <c r="F2" s="292" t="str">
        <f>'DOE25'!A2</f>
        <v>EATON SCHOOL DISTRICT</v>
      </c>
      <c r="G2" s="293"/>
      <c r="H2" s="293"/>
      <c r="I2" s="293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>
      <c r="A4" s="219">
        <v>5</v>
      </c>
      <c r="B4" s="220">
        <v>14</v>
      </c>
      <c r="C4" s="271" t="s">
        <v>909</v>
      </c>
      <c r="D4" s="271"/>
      <c r="E4" s="271"/>
      <c r="F4" s="271"/>
      <c r="G4" s="271"/>
      <c r="H4" s="271"/>
      <c r="I4" s="271"/>
      <c r="J4" s="271"/>
      <c r="K4" s="271"/>
      <c r="L4" s="271"/>
      <c r="M4" s="27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>
      <c r="A70" s="221"/>
      <c r="B70" s="222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7" t="s">
        <v>848</v>
      </c>
      <c r="B72" s="287"/>
      <c r="C72" s="287"/>
      <c r="D72" s="287"/>
      <c r="E72" s="28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>
      <c r="A74" s="212"/>
      <c r="B74" s="212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>
      <c r="A75" s="212"/>
      <c r="B75" s="212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>
      <c r="A76" s="212"/>
      <c r="B76" s="212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>
      <c r="A77" s="212"/>
      <c r="B77" s="212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>
      <c r="A78" s="212"/>
      <c r="B78" s="212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>
      <c r="A79" s="212"/>
      <c r="B79" s="212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>
      <c r="A80" s="212"/>
      <c r="B80" s="212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>
      <c r="A81" s="212"/>
      <c r="B81" s="212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>
      <c r="A82" s="212"/>
      <c r="B82" s="212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>
      <c r="A83" s="212"/>
      <c r="B83" s="212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>
      <c r="A84" s="212"/>
      <c r="B84" s="212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>
      <c r="A85" s="212"/>
      <c r="B85" s="212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>
      <c r="A86" s="212"/>
      <c r="B86" s="212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>
      <c r="A87" s="212"/>
      <c r="B87" s="212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>
      <c r="A88" s="212"/>
      <c r="B88" s="212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>
      <c r="A89" s="212"/>
      <c r="B89" s="212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>
      <c r="A90" s="212"/>
      <c r="B90" s="212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BF0A" sheet="1" objects="1" scenarios="1"/>
  <mergeCells count="222"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29:M29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2012-09-24T13:21:57Z</cp:lastPrinted>
  <dcterms:created xsi:type="dcterms:W3CDTF">1997-12-04T19:04:30Z</dcterms:created>
  <dcterms:modified xsi:type="dcterms:W3CDTF">2012-11-21T14:30:25Z</dcterms:modified>
</cp:coreProperties>
</file>