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219" i="1" l="1"/>
  <c r="K260" i="1"/>
  <c r="K259" i="1"/>
  <c r="F67" i="1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F31" i="13"/>
  <c r="K289" i="1"/>
  <c r="K308" i="1"/>
  <c r="K327" i="1"/>
  <c r="G31" i="13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B4" i="12"/>
  <c r="B36" i="12"/>
  <c r="B39" i="12" s="1"/>
  <c r="B40" i="12" s="1"/>
  <c r="C36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A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62" i="2" s="1"/>
  <c r="G103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G111" i="1" s="1"/>
  <c r="H59" i="1"/>
  <c r="I59" i="1"/>
  <c r="F78" i="1"/>
  <c r="F93" i="1"/>
  <c r="F110" i="1"/>
  <c r="G110" i="1"/>
  <c r="H78" i="1"/>
  <c r="H93" i="1"/>
  <c r="H110" i="1"/>
  <c r="I110" i="1"/>
  <c r="J110" i="1"/>
  <c r="J111" i="1" s="1"/>
  <c r="F120" i="1"/>
  <c r="F135" i="1"/>
  <c r="G120" i="1"/>
  <c r="G135" i="1"/>
  <c r="H120" i="1"/>
  <c r="H135" i="1"/>
  <c r="I120" i="1"/>
  <c r="I135" i="1"/>
  <c r="I139" i="1"/>
  <c r="J120" i="1"/>
  <c r="J135" i="1"/>
  <c r="F146" i="1"/>
  <c r="F161" i="1"/>
  <c r="G146" i="1"/>
  <c r="G161" i="1"/>
  <c r="G168" i="1" s="1"/>
  <c r="H146" i="1"/>
  <c r="H161" i="1"/>
  <c r="I146" i="1"/>
  <c r="I161" i="1"/>
  <c r="C10" i="10"/>
  <c r="C11" i="10"/>
  <c r="C12" i="10"/>
  <c r="C13" i="10"/>
  <c r="C15" i="10"/>
  <c r="C16" i="10"/>
  <c r="C17" i="10"/>
  <c r="C18" i="10"/>
  <c r="C19" i="10"/>
  <c r="C20" i="10"/>
  <c r="C21" i="10"/>
  <c r="L249" i="1"/>
  <c r="L331" i="1"/>
  <c r="L253" i="1"/>
  <c r="C24" i="10" s="1"/>
  <c r="C25" i="10"/>
  <c r="L267" i="1"/>
  <c r="L268" i="1"/>
  <c r="L348" i="1"/>
  <c r="L349" i="1"/>
  <c r="I664" i="1"/>
  <c r="I669" i="1"/>
  <c r="L210" i="1"/>
  <c r="L228" i="1"/>
  <c r="L246" i="1"/>
  <c r="F660" i="1"/>
  <c r="G660" i="1"/>
  <c r="H660" i="1"/>
  <c r="F661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/>
  <c r="C13" i="2"/>
  <c r="D13" i="2"/>
  <c r="E13" i="2"/>
  <c r="F13" i="2"/>
  <c r="I442" i="1"/>
  <c r="J14" i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G80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F143" i="2" s="1"/>
  <c r="F144" i="2" s="1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J617" i="1" s="1"/>
  <c r="H50" i="1"/>
  <c r="H51" i="1" s="1"/>
  <c r="H618" i="1" s="1"/>
  <c r="I50" i="1"/>
  <c r="I51" i="1"/>
  <c r="H619" i="1" s="1"/>
  <c r="F176" i="1"/>
  <c r="I176" i="1"/>
  <c r="F182" i="1"/>
  <c r="G182" i="1"/>
  <c r="H182" i="1"/>
  <c r="I182" i="1"/>
  <c r="J182" i="1"/>
  <c r="J191" i="1"/>
  <c r="F187" i="1"/>
  <c r="G187" i="1"/>
  <c r="H187" i="1"/>
  <c r="I187" i="1"/>
  <c r="I191" i="1" s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J351" i="1" s="1"/>
  <c r="K336" i="1"/>
  <c r="K337" i="1" s="1"/>
  <c r="K351" i="1" s="1"/>
  <c r="I337" i="1"/>
  <c r="I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F433" i="1" s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J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F533" i="1"/>
  <c r="F528" i="1"/>
  <c r="G523" i="1"/>
  <c r="H523" i="1"/>
  <c r="I523" i="1"/>
  <c r="J523" i="1"/>
  <c r="K523" i="1"/>
  <c r="L523" i="1"/>
  <c r="G528" i="1"/>
  <c r="H528" i="1"/>
  <c r="I528" i="1"/>
  <c r="J528" i="1"/>
  <c r="K528" i="1"/>
  <c r="L528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G564" i="1"/>
  <c r="G570" i="1" s="1"/>
  <c r="H559" i="1"/>
  <c r="I559" i="1"/>
  <c r="J559" i="1"/>
  <c r="K559" i="1"/>
  <c r="L561" i="1"/>
  <c r="L562" i="1"/>
  <c r="L563" i="1"/>
  <c r="F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G648" i="1"/>
  <c r="J648" i="1" s="1"/>
  <c r="I597" i="1"/>
  <c r="J597" i="1"/>
  <c r="H650" i="1" s="1"/>
  <c r="J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J618" i="1" s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H646" i="1"/>
  <c r="G649" i="1"/>
  <c r="H649" i="1"/>
  <c r="J649" i="1" s="1"/>
  <c r="G650" i="1"/>
  <c r="G651" i="1"/>
  <c r="H651" i="1"/>
  <c r="G652" i="1"/>
  <c r="H652" i="1"/>
  <c r="J652" i="1"/>
  <c r="G653" i="1"/>
  <c r="H653" i="1"/>
  <c r="J653" i="1" s="1"/>
  <c r="H654" i="1"/>
  <c r="F191" i="1"/>
  <c r="L255" i="1"/>
  <c r="L256" i="1"/>
  <c r="L270" i="1" s="1"/>
  <c r="G631" i="1" s="1"/>
  <c r="J631" i="1" s="1"/>
  <c r="K256" i="1"/>
  <c r="K270" i="1" s="1"/>
  <c r="I256" i="1"/>
  <c r="I270" i="1" s="1"/>
  <c r="G256" i="1"/>
  <c r="G270" i="1" s="1"/>
  <c r="G159" i="2"/>
  <c r="C18" i="2"/>
  <c r="F31" i="2"/>
  <c r="C26" i="10"/>
  <c r="L327" i="1"/>
  <c r="H659" i="1" s="1"/>
  <c r="H663" i="1" s="1"/>
  <c r="H671" i="1" s="1"/>
  <c r="C6" i="10" s="1"/>
  <c r="L350" i="1"/>
  <c r="I661" i="1"/>
  <c r="L289" i="1"/>
  <c r="F659" i="1" s="1"/>
  <c r="F663" i="1" s="1"/>
  <c r="F671" i="1" s="1"/>
  <c r="C4" i="10" s="1"/>
  <c r="A31" i="12"/>
  <c r="C69" i="2"/>
  <c r="D12" i="13"/>
  <c r="C12" i="13" s="1"/>
  <c r="G161" i="2"/>
  <c r="D61" i="2"/>
  <c r="D62" i="2" s="1"/>
  <c r="E49" i="2"/>
  <c r="D18" i="13"/>
  <c r="C18" i="13" s="1"/>
  <c r="D15" i="13"/>
  <c r="C15" i="13" s="1"/>
  <c r="D7" i="13"/>
  <c r="F102" i="2"/>
  <c r="D18" i="2"/>
  <c r="E18" i="2"/>
  <c r="D17" i="13"/>
  <c r="C17" i="13" s="1"/>
  <c r="D6" i="13"/>
  <c r="C6" i="13" s="1"/>
  <c r="E8" i="13"/>
  <c r="C8" i="13" s="1"/>
  <c r="G158" i="2"/>
  <c r="C90" i="2"/>
  <c r="F77" i="2"/>
  <c r="F80" i="2" s="1"/>
  <c r="F61" i="2"/>
  <c r="F62" i="2" s="1"/>
  <c r="D31" i="2"/>
  <c r="C127" i="2"/>
  <c r="C77" i="2"/>
  <c r="C80" i="2" s="1"/>
  <c r="D49" i="2"/>
  <c r="D50" i="2"/>
  <c r="G156" i="2"/>
  <c r="F49" i="2"/>
  <c r="F50" i="2" s="1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C7" i="13"/>
  <c r="J616" i="1"/>
  <c r="E77" i="2"/>
  <c r="E80" i="2" s="1"/>
  <c r="F103" i="2"/>
  <c r="L426" i="1"/>
  <c r="J256" i="1"/>
  <c r="J270" i="1" s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H168" i="1"/>
  <c r="H647" i="1"/>
  <c r="L433" i="1"/>
  <c r="G637" i="1" s="1"/>
  <c r="J637" i="1" s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J624" i="1" s="1"/>
  <c r="G475" i="1"/>
  <c r="H622" i="1" s="1"/>
  <c r="J622" i="1" s="1"/>
  <c r="G337" i="1"/>
  <c r="G351" i="1"/>
  <c r="D144" i="2"/>
  <c r="C23" i="10"/>
  <c r="F168" i="1"/>
  <c r="J139" i="1"/>
  <c r="F570" i="1"/>
  <c r="H256" i="1"/>
  <c r="H270" i="1"/>
  <c r="G12" i="2"/>
  <c r="G22" i="2"/>
  <c r="G31" i="2" s="1"/>
  <c r="J32" i="1"/>
  <c r="K597" i="1"/>
  <c r="G646" i="1" s="1"/>
  <c r="J646" i="1" s="1"/>
  <c r="K544" i="1"/>
  <c r="J551" i="1"/>
  <c r="C29" i="10"/>
  <c r="I660" i="1"/>
  <c r="H139" i="1"/>
  <c r="H192" i="1" s="1"/>
  <c r="G628" i="1" s="1"/>
  <c r="J628" i="1" s="1"/>
  <c r="L400" i="1"/>
  <c r="C138" i="2" s="1"/>
  <c r="L392" i="1"/>
  <c r="A13" i="12"/>
  <c r="F22" i="13"/>
  <c r="H25" i="13"/>
  <c r="J639" i="1"/>
  <c r="J633" i="1"/>
  <c r="H570" i="1"/>
  <c r="L559" i="1"/>
  <c r="J544" i="1"/>
  <c r="L336" i="1"/>
  <c r="H337" i="1"/>
  <c r="H351" i="1" s="1"/>
  <c r="F337" i="1"/>
  <c r="F351" i="1" s="1"/>
  <c r="G191" i="1"/>
  <c r="H191" i="1"/>
  <c r="E127" i="2"/>
  <c r="E144" i="2" s="1"/>
  <c r="C35" i="10"/>
  <c r="L308" i="1"/>
  <c r="G659" i="1" s="1"/>
  <c r="G663" i="1" s="1"/>
  <c r="G671" i="1" s="1"/>
  <c r="C5" i="10" s="1"/>
  <c r="D5" i="13"/>
  <c r="E16" i="13"/>
  <c r="E33" i="13" s="1"/>
  <c r="D35" i="13" s="1"/>
  <c r="C49" i="2"/>
  <c r="C50" i="2" s="1"/>
  <c r="J654" i="1"/>
  <c r="J644" i="1"/>
  <c r="J192" i="1"/>
  <c r="G630" i="1" s="1"/>
  <c r="J630" i="1" s="1"/>
  <c r="H666" i="1"/>
  <c r="L569" i="1"/>
  <c r="I570" i="1"/>
  <c r="I544" i="1"/>
  <c r="J635" i="1"/>
  <c r="G36" i="2"/>
  <c r="C39" i="10"/>
  <c r="L564" i="1"/>
  <c r="G544" i="1"/>
  <c r="L544" i="1"/>
  <c r="H544" i="1"/>
  <c r="C5" i="13"/>
  <c r="C22" i="13"/>
  <c r="F33" i="13"/>
  <c r="C137" i="2"/>
  <c r="C140" i="2" s="1"/>
  <c r="L407" i="1"/>
  <c r="C16" i="13"/>
  <c r="D31" i="13"/>
  <c r="C31" i="13" s="1"/>
  <c r="C25" i="13"/>
  <c r="H33" i="13"/>
  <c r="F666" i="1"/>
  <c r="G636" i="1"/>
  <c r="J636" i="1" s="1"/>
  <c r="H645" i="1"/>
  <c r="F139" i="1" l="1"/>
  <c r="F192" i="1" s="1"/>
  <c r="G626" i="1" s="1"/>
  <c r="J626" i="1" s="1"/>
  <c r="G16" i="2"/>
  <c r="G18" i="2" s="1"/>
  <c r="J19" i="1"/>
  <c r="G620" i="1" s="1"/>
  <c r="H551" i="1"/>
  <c r="K550" i="1"/>
  <c r="K548" i="1"/>
  <c r="F551" i="1"/>
  <c r="G42" i="2"/>
  <c r="J50" i="1"/>
  <c r="I551" i="1"/>
  <c r="G551" i="1"/>
  <c r="K549" i="1"/>
  <c r="G666" i="1"/>
  <c r="D33" i="13"/>
  <c r="D36" i="13" s="1"/>
  <c r="G645" i="1"/>
  <c r="J645" i="1" s="1"/>
  <c r="L337" i="1"/>
  <c r="L351" i="1" s="1"/>
  <c r="G632" i="1" s="1"/>
  <c r="J632" i="1" s="1"/>
  <c r="L570" i="1"/>
  <c r="J647" i="1"/>
  <c r="J651" i="1"/>
  <c r="J641" i="1"/>
  <c r="I433" i="1"/>
  <c r="G433" i="1"/>
  <c r="E90" i="2"/>
  <c r="E103" i="2" s="1"/>
  <c r="G139" i="1"/>
  <c r="G192" i="1" s="1"/>
  <c r="G627" i="1" s="1"/>
  <c r="J627" i="1" s="1"/>
  <c r="I111" i="1"/>
  <c r="I192" i="1" s="1"/>
  <c r="G629" i="1" s="1"/>
  <c r="J629" i="1" s="1"/>
  <c r="I662" i="1"/>
  <c r="A40" i="12"/>
  <c r="G49" i="2"/>
  <c r="G50" i="2" s="1"/>
  <c r="C38" i="10"/>
  <c r="C103" i="2"/>
  <c r="F544" i="1"/>
  <c r="H433" i="1"/>
  <c r="D102" i="2"/>
  <c r="D103" i="2" s="1"/>
  <c r="G33" i="13"/>
  <c r="C143" i="2"/>
  <c r="C144" i="2" s="1"/>
  <c r="C27" i="10"/>
  <c r="G634" i="1"/>
  <c r="J634" i="1" s="1"/>
  <c r="I659" i="1"/>
  <c r="I663" i="1" s="1"/>
  <c r="G163" i="2"/>
  <c r="C36" i="10" l="1"/>
  <c r="C41" i="10" s="1"/>
  <c r="D39" i="10" s="1"/>
  <c r="J51" i="1"/>
  <c r="H620" i="1" s="1"/>
  <c r="J620" i="1" s="1"/>
  <c r="G625" i="1"/>
  <c r="J625" i="1" s="1"/>
  <c r="K551" i="1"/>
  <c r="C28" i="10"/>
  <c r="I671" i="1"/>
  <c r="C7" i="10" s="1"/>
  <c r="I666" i="1"/>
  <c r="D37" i="10"/>
  <c r="D40" i="10" l="1"/>
  <c r="D35" i="10"/>
  <c r="H655" i="1"/>
  <c r="D36" i="10"/>
  <c r="D38" i="10"/>
  <c r="D25" i="10"/>
  <c r="C30" i="10"/>
  <c r="D17" i="10"/>
  <c r="D11" i="10"/>
  <c r="D26" i="10"/>
  <c r="D18" i="10"/>
  <c r="D13" i="10"/>
  <c r="D20" i="10"/>
  <c r="D10" i="10"/>
  <c r="D23" i="10"/>
  <c r="D24" i="10"/>
  <c r="D22" i="10"/>
  <c r="D15" i="10"/>
  <c r="D19" i="10"/>
  <c r="D16" i="10"/>
  <c r="D12" i="10"/>
  <c r="D21" i="10"/>
  <c r="D27" i="10"/>
  <c r="D41" i="10" l="1"/>
  <c r="D28" i="10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<sst xmlns="http://schemas.openxmlformats.org/spreadsheetml/2006/main" count="3947" uniqueCount="914">
  <si>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</si>
  <si>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</si>
  <si>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</si>
  <si>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</si>
  <si>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</si>
  <si>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</si>
  <si>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</si>
  <si>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</si>
  <si>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</si>
  <si>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</si>
  <si>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</si>
  <si>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</si>
  <si>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</si>
  <si>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</si>
  <si>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</si>
  <si>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</si>
  <si>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</si>
  <si>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</si>
  <si>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</si>
  <si>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</si>
  <si>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</si>
  <si>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</si>
  <si>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</si>
  <si>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</si>
  <si>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</si>
  <si>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</si>
  <si>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</si>
  <si>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</si>
  <si>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</si>
  <si>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</si>
  <si>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</si>
  <si>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</si>
  <si>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</si>
  <si>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</si>
  <si>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</si>
  <si>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</si>
  <si>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</si>
  <si>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</si>
  <si>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</si>
  <si>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</si>
  <si>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</si>
  <si>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</si>
  <si>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</si>
  <si>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</si>
  <si>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</si>
  <si>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</si>
  <si>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</si>
  <si>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</si>
  <si>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</si>
  <si>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</si>
  <si>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</si>
  <si>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</si>
  <si>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</si>
  <si>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</si>
  <si>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</si>
  <si>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</si>
  <si>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</si>
  <si>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</si>
  <si>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</si>
  <si>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</si>
  <si>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</si>
  <si>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</si>
  <si>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</si>
  <si>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</si>
  <si>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</si>
  <si>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</si>
  <si>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</si>
  <si>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</si>
  <si>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</si>
  <si>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</si>
  <si>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</si>
  <si>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</si>
  <si>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</si>
  <si>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</si>
  <si>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</si>
  <si>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</si>
  <si>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</si>
  <si>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</si>
  <si>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</si>
  <si>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</si>
  <si>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</si>
  <si>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</si>
  <si>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</si>
  <si>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</si>
  <si>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</si>
  <si>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</si>
  <si>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</si>
  <si>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</si>
  <si>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</si>
  <si>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</si>
  <si>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</si>
  <si>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</si>
  <si>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</si>
  <si>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</si>
  <si>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</si>
  <si>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</si>
  <si>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</si>
  <si>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</si>
  <si>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</si>
  <si>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</si>
  <si>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</si>
  <si>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</si>
  <si>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</si>
  <si>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</si>
  <si>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</si>
  <si>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</si>
  <si>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</si>
  <si>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</si>
  <si>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</si>
  <si>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</si>
  <si>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</si>
  <si>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</si>
  <si>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</si>
  <si>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</si>
  <si>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</si>
  <si>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</si>
  <si>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</si>
  <si>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</si>
  <si>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</si>
  <si>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</si>
  <si>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</si>
  <si>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</si>
  <si>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</si>
  <si>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</si>
  <si>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</si>
  <si>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</si>
  <si>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</si>
  <si>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</si>
  <si>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</si>
  <si>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</si>
  <si>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</si>
  <si>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</si>
  <si>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</si>
  <si>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</si>
  <si>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</si>
  <si>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</si>
  <si>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</si>
  <si>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</si>
  <si>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</si>
  <si>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</si>
  <si>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</si>
  <si>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</si>
  <si>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</si>
  <si>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</si>
  <si>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</si>
  <si>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</si>
  <si>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</si>
  <si>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</si>
  <si>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</si>
  <si>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</si>
  <si>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</si>
  <si>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</si>
  <si>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</si>
  <si>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</si>
  <si>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</si>
  <si>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</si>
  <si>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</si>
  <si>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</si>
  <si>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</si>
  <si>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</si>
  <si>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</si>
  <si>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</si>
  <si>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</si>
  <si>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</si>
  <si>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</si>
  <si>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</si>
  <si>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</si>
  <si>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</si>
  <si>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</si>
  <si>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</si>
  <si>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</si>
  <si>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</si>
  <si>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</si>
  <si>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</si>
  <si>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</si>
  <si>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</si>
  <si>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</si>
  <si>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</si>
  <si>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</si>
  <si>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</si>
  <si>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</si>
  <si>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</si>
  <si>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</si>
  <si>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</si>
  <si>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</si>
  <si>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</si>
  <si>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</si>
  <si>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</si>
  <si>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</si>
  <si>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</si>
  <si>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</si>
  <si>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</si>
  <si>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</si>
  <si>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</si>
  <si>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</si>
  <si>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</si>
  <si>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</si>
  <si>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</si>
  <si>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</si>
  <si>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</si>
  <si>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</si>
  <si>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</si>
  <si>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</si>
  <si>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</si>
  <si>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</si>
  <si>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</si>
  <si>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</si>
  <si>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</si>
  <si>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</si>
  <si>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</si>
  <si>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</si>
  <si>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</si>
  <si>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</si>
  <si>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</si>
  <si>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</si>
  <si>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</si>
  <si>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</si>
  <si>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</si>
  <si>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</si>
  <si>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</si>
  <si>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</si>
  <si>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</si>
  <si>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</si>
  <si>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</si>
  <si>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</si>
  <si>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</si>
  <si>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</si>
  <si>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</si>
  <si>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</si>
  <si>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</si>
  <si>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</si>
  <si>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</si>
  <si>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</si>
  <si>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</si>
  <si>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</si>
  <si>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</si>
  <si>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</si>
  <si>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</si>
  <si>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</si>
  <si>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</si>
  <si>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</si>
  <si>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</si>
  <si>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</si>
  <si>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</si>
  <si>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</si>
  <si>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</si>
  <si>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</si>
  <si>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</si>
  <si>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</si>
  <si>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</si>
  <si>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</si>
  <si>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</si>
  <si>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</si>
  <si>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</si>
  <si>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</si>
  <si>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</si>
  <si>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</si>
  <si>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</si>
  <si>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</si>
  <si>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</si>
  <si>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</si>
  <si>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</si>
  <si>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</si>
  <si>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</si>
  <si>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</si>
  <si>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</si>
  <si>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</si>
  <si>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</si>
  <si>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</si>
  <si>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</si>
  <si>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</si>
  <si>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</si>
  <si>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</si>
  <si>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</si>
  <si>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</si>
  <si>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</si>
  <si>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</si>
  <si>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</si>
  <si>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</si>
  <si>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</si>
  <si>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</si>
  <si>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</si>
  <si>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</si>
  <si>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</si>
  <si>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</si>
  <si>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</si>
  <si>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</si>
  <si>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</si>
  <si>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</si>
  <si>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</si>
  <si>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</si>
  <si>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</si>
  <si>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</si>
  <si>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</si>
  <si>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</si>
  <si>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</si>
  <si>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</si>
  <si>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</si>
  <si>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</si>
  <si>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</si>
  <si>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</si>
  <si>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</si>
  <si>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</si>
  <si>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</si>
  <si>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</si>
  <si>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</si>
  <si>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</si>
  <si>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</si>
  <si>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</si>
  <si>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</si>
  <si>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</si>
  <si>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</si>
  <si>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</si>
  <si>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</si>
  <si>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</si>
  <si>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</si>
  <si>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</si>
  <si>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</si>
  <si>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</si>
  <si>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</si>
  <si>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</si>
  <si>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</si>
  <si>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</si>
  <si>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</si>
  <si>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</si>
  <si>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</si>
  <si>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</si>
  <si>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</si>
  <si>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</si>
  <si>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</si>
  <si>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</si>
  <si>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</si>
  <si>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</si>
  <si>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</si>
  <si>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</si>
  <si>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</si>
  <si>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</si>
  <si>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</si>
  <si>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</si>
  <si>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</si>
  <si>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</si>
  <si>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</si>
  <si>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</si>
  <si>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</si>
  <si>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</si>
  <si>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</si>
  <si>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</si>
  <si>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</si>
  <si>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</si>
  <si>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</si>
  <si>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</si>
  <si>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</si>
  <si>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</si>
  <si>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</si>
  <si>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</si>
  <si>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</si>
  <si>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</si>
  <si>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</si>
  <si>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</si>
  <si>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</si>
  <si>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</si>
  <si>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</si>
  <si>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</si>
  <si>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</si>
  <si>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</si>
  <si>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</si>
  <si>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</si>
  <si>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</si>
  <si>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</si>
  <si>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</si>
  <si>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</si>
  <si>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</si>
  <si>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</si>
  <si>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</si>
  <si>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</si>
  <si>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</si>
  <si>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</si>
  <si>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</si>
  <si>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</si>
  <si>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</si>
  <si>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</si>
  <si>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</si>
  <si>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</si>
  <si>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</si>
  <si>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</si>
  <si>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</si>
  <si>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</si>
  <si>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</si>
  <si>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</si>
  <si>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</si>
  <si>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</si>
  <si>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</si>
  <si>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</si>
  <si>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</si>
  <si>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</si>
  <si>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</si>
  <si>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</si>
  <si>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</si>
  <si>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</si>
  <si>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</si>
  <si>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</si>
  <si>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</si>
  <si>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</si>
  <si>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</si>
  <si>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</si>
  <si>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</si>
  <si>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</si>
  <si>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</si>
  <si>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</si>
  <si>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</si>
  <si>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</si>
  <si>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</si>
  <si>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</si>
  <si>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</si>
  <si>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</si>
  <si>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</si>
  <si>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</si>
  <si>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</si>
  <si>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</si>
  <si>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</si>
  <si>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</si>
  <si>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</si>
  <si>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</si>
  <si>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</si>
  <si>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</si>
  <si>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</si>
  <si>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</si>
  <si>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</si>
  <si>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</si>
  <si>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</si>
  <si>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</si>
  <si>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</si>
  <si>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</si>
  <si>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</si>
  <si>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</si>
  <si>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</si>
  <si>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</si>
  <si>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</si>
  <si>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</si>
  <si>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</si>
  <si>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</si>
  <si>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</si>
  <si>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</si>
  <si>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</si>
  <si>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</si>
  <si>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</si>
  <si>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</si>
  <si>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</si>
  <si>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</si>
  <si>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</si>
  <si>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</si>
  <si>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</si>
  <si>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</si>
  <si>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</si>
  <si>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</si>
  <si>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</si>
  <si>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</si>
  <si>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</si>
  <si>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</si>
  <si>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</si>
  <si>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</si>
  <si>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</si>
  <si>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</si>
  <si>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</si>
  <si>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</si>
  <si>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</si>
  <si>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</si>
  <si>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</si>
  <si>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</si>
  <si>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</si>
  <si>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</si>
  <si>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</si>
  <si>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</si>
  <si>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</si>
  <si>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</si>
  <si>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</si>
  <si>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</si>
  <si>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</si>
  <si>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</si>
  <si>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</si>
  <si>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</si>
  <si>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</si>
  <si>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</si>
  <si>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</si>
  <si>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</si>
  <si>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</si>
  <si>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</si>
  <si>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</si>
  <si>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</si>
  <si>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</si>
  <si>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</si>
  <si>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</si>
  <si>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</si>
  <si>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</si>
  <si>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</si>
  <si>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</si>
  <si>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</si>
  <si>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</si>
  <si>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</si>
  <si>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</si>
  <si>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</si>
  <si>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</si>
  <si>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</si>
  <si>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</si>
  <si>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</si>
  <si>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</si>
  <si>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</si>
  <si>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</si>
  <si>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</si>
  <si>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</si>
  <si>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</si>
  <si>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</si>
  <si>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</si>
  <si>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</si>
  <si>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</si>
  <si>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</si>
  <si>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</si>
  <si>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</si>
  <si>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</si>
  <si>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</si>
  <si>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</si>
  <si>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</si>
  <si>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</si>
  <si>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</si>
  <si>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</si>
  <si>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</si>
  <si>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</si>
  <si>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</si>
  <si>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</si>
  <si>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</si>
  <si>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</si>
  <si>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</si>
  <si>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</si>
  <si>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</si>
  <si>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</si>
  <si>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</si>
  <si>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</si>
  <si>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</si>
  <si>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</si>
  <si>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</si>
  <si>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</si>
  <si>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</si>
  <si>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</si>
  <si>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</si>
  <si>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</si>
  <si>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</si>
  <si>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</si>
  <si>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</si>
  <si>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</si>
  <si>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</si>
  <si>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</si>
  <si>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</si>
  <si>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</si>
  <si>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</si>
  <si>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</si>
  <si>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</si>
  <si>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</si>
  <si>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</si>
  <si>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</si>
  <si>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</si>
  <si>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</si>
  <si>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</si>
  <si>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</si>
  <si>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</si>
  <si>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</si>
  <si>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</si>
  <si>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</si>
  <si>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</si>
  <si>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</si>
  <si>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</si>
  <si>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</si>
  <si>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</si>
  <si>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</si>
  <si>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</si>
  <si>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</si>
  <si>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</si>
  <si>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</si>
  <si>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</si>
  <si>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</si>
  <si>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</si>
  <si>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</si>
  <si>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</si>
  <si>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</si>
  <si>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</si>
  <si>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</si>
  <si>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</si>
  <si>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</si>
  <si>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</si>
  <si>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</si>
  <si>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</si>
  <si>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</si>
  <si>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</si>
  <si>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</si>
  <si>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</si>
  <si>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</si>
  <si>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</si>
  <si>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</si>
  <si>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</si>
  <si>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</si>
  <si>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</si>
  <si>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</si>
  <si>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</si>
  <si>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</si>
  <si>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</si>
  <si>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</si>
  <si>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</si>
  <si>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</si>
  <si>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</si>
  <si>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</si>
  <si>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</si>
  <si>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</si>
  <si>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</si>
  <si>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</si>
  <si>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</si>
  <si>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</si>
  <si>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</si>
  <si>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</si>
  <si>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</si>
  <si>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</si>
  <si>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</si>
  <si>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</si>
  <si>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</si>
  <si>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</si>
  <si>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</si>
  <si>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</si>
  <si>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</si>
  <si>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</si>
  <si>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</si>
  <si>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</si>
  <si>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</si>
  <si>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</si>
  <si>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</si>
  <si>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</si>
  <si>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</si>
  <si>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</si>
  <si>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</si>
  <si>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</si>
  <si>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</si>
  <si>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</si>
  <si>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</si>
  <si>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</si>
  <si>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</si>
  <si>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</si>
  <si>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</si>
  <si>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</si>
  <si>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</si>
  <si>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</si>
  <si>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</si>
  <si>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</si>
  <si>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</si>
  <si>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</si>
  <si>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</si>
  <si>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</si>
  <si>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</si>
  <si>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</si>
  <si>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</si>
  <si>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</si>
  <si>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</si>
  <si>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</si>
  <si>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</si>
  <si>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</si>
  <si>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</si>
  <si>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</si>
  <si>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</si>
  <si>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</si>
  <si>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</si>
  <si>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</si>
  <si>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</si>
  <si>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</si>
  <si>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</si>
  <si>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</si>
  <si>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</si>
  <si>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</si>
  <si>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</si>
  <si>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</si>
  <si>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</si>
  <si>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</si>
  <si>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</si>
  <si>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</si>
  <si>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</si>
  <si>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</si>
  <si>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</si>
  <si>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</si>
  <si>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</si>
  <si>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</si>
  <si>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</si>
  <si>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</si>
  <si>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</si>
  <si>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</si>
  <si>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</si>
  <si>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</si>
  <si>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</si>
  <si>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</si>
  <si>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</si>
  <si>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</si>
  <si>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</si>
  <si>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</si>
  <si>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</si>
  <si>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</si>
  <si>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</si>
  <si>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</si>
  <si>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</si>
  <si>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</si>
  <si>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</si>
  <si>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</si>
  <si>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</si>
  <si>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</si>
  <si>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</si>
  <si>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</si>
  <si>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</si>
  <si>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</si>
  <si>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</si>
  <si>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</si>
  <si>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</si>
  <si>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</si>
  <si>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</si>
  <si>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</si>
  <si>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</si>
  <si>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</si>
  <si>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</si>
  <si>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</si>
  <si>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</si>
  <si>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</si>
  <si>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</si>
  <si>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</si>
  <si>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</si>
  <si>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</si>
  <si>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</si>
  <si>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</si>
  <si>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</si>
  <si>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</si>
  <si>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</si>
  <si>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</si>
  <si>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</si>
  <si>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</si>
  <si>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</si>
  <si>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</si>
  <si>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</si>
  <si>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</si>
  <si>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</si>
  <si>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</si>
  <si>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</si>
  <si>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</si>
  <si>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</si>
  <si>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</si>
  <si>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</si>
  <si>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</si>
  <si>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</si>
  <si>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</si>
  <si>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</si>
  <si>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</si>
  <si>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</si>
  <si>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</si>
  <si>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</si>
  <si>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</si>
  <si>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</si>
  <si>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</si>
  <si>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</si>
  <si>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</si>
  <si>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</si>
  <si>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</si>
  <si>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</si>
  <si>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</si>
  <si>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</si>
  <si>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</si>
  <si>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</si>
  <si>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</si>
  <si>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</si>
  <si>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</si>
  <si>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</si>
  <si>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</si>
  <si>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</si>
  <si>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</si>
  <si>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</si>
  <si>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</si>
  <si>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</si>
  <si>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</si>
  <si>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</si>
  <si>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</si>
  <si>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</si>
  <si>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</si>
  <si>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</si>
  <si>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</si>
  <si>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</si>
  <si>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</si>
  <si>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</si>
  <si>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</si>
  <si>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</si>
  <si>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</si>
  <si>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</si>
  <si>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</si>
  <si>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</si>
  <si>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</si>
  <si>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</si>
  <si>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</si>
  <si>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</si>
  <si>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</si>
  <si>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</si>
  <si>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</si>
  <si>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</si>
  <si>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</si>
  <si>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</si>
  <si>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</si>
  <si>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</si>
  <si>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</si>
  <si>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</si>
  <si>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</si>
  <si>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</si>
  <si>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</si>
  <si>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</si>
  <si>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</si>
  <si>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</si>
  <si>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</si>
  <si>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</si>
  <si>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</si>
  <si>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</si>
  <si>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</si>
  <si>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</si>
  <si>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</si>
  <si>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</si>
  <si>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</si>
  <si>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</si>
  <si>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</si>
  <si>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</si>
  <si>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</si>
  <si>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</si>
  <si>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</si>
  <si>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</si>
  <si>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</si>
  <si>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</si>
  <si>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</si>
  <si>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</si>
  <si>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</si>
  <si>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</si>
  <si>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</si>
  <si>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</si>
  <si>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</si>
  <si>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</si>
  <si>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</si>
  <si>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</si>
  <si>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</si>
  <si>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</si>
  <si>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</si>
  <si>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</si>
  <si>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</si>
  <si>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</si>
  <si>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</si>
  <si>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</si>
  <si>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</si>
  <si>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</si>
  <si>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</si>
  <si>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</si>
  <si>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</si>
  <si>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</si>
  <si>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</si>
  <si>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</si>
  <si>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</si>
  <si>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</si>
  <si>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</si>
  <si>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</si>
  <si>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</si>
  <si>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</si>
  <si>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</si>
  <si>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</si>
  <si>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</si>
  <si>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</si>
  <si>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</si>
  <si>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</si>
  <si>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</si>
  <si>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</si>
  <si>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</si>
  <si>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</si>
  <si>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</si>
  <si>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</si>
  <si>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</si>
  <si>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</si>
  <si>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</si>
  <si>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</si>
  <si>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</si>
  <si>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</si>
  <si>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</si>
  <si>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</si>
  <si>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</si>
  <si>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</si>
  <si>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</si>
  <si>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</si>
  <si>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</si>
  <si>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</si>
  <si>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</si>
  <si>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</si>
  <si>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</si>
  <si>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</si>
  <si>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</si>
  <si>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</si>
  <si>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</si>
  <si>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</si>
  <si>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</si>
  <si>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</si>
  <si>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</si>
  <si>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</si>
  <si>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</si>
  <si>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</si>
  <si>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</si>
  <si>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</si>
  <si>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</si>
  <si>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</si>
  <si>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</si>
  <si>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</si>
  <si>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</si>
  <si>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Franklin School District</t>
  </si>
  <si>
    <t>8/99</t>
  </si>
  <si>
    <t>8/19</t>
  </si>
  <si>
    <t>05/06</t>
  </si>
  <si>
    <t>05/26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</si>
</sst>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185</v>
      </c>
      <c r="C2" s="21">
        <v>185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36061</v>
      </c>
      <c r="G9" s="18">
        <v>104989</v>
      </c>
      <c r="H9" s="18"/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261574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402502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316685</v>
      </c>
      <c r="G13" s="18">
        <v>443069</v>
      </c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7500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13759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762748</v>
      </c>
      <c r="G19" s="41">
        <f>SUM(G9:G18)</f>
        <v>561817</v>
      </c>
      <c r="H19" s="41">
        <f>SUM(H9:H18)</f>
        <v>0</v>
      </c>
      <c r="I19" s="41">
        <f>SUM(I9:I18)</f>
        <v>0</v>
      </c>
      <c r="J19" s="41">
        <f>SUM(J9:J18)</f>
        <v>261574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402502</v>
      </c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3893</v>
      </c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244324</v>
      </c>
      <c r="G24" s="18">
        <v>3736</v>
      </c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46010</v>
      </c>
      <c r="G28" s="18">
        <v>6895</v>
      </c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294227</v>
      </c>
      <c r="G32" s="41">
        <f>SUM(G22:G31)</f>
        <v>413133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13759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v>134925</v>
      </c>
      <c r="H47" s="18"/>
      <c r="I47" s="18"/>
      <c r="J47" s="13">
        <f>SUM(I458)</f>
        <v>261574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v>455985</v>
      </c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12536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468521</v>
      </c>
      <c r="G50" s="41">
        <f>SUM(G35:G49)</f>
        <v>148684</v>
      </c>
      <c r="H50" s="41">
        <f>SUM(H35:H49)</f>
        <v>0</v>
      </c>
      <c r="I50" s="41">
        <f>SUM(I35:I49)</f>
        <v>0</v>
      </c>
      <c r="J50" s="41">
        <f>SUM(J35:J49)</f>
        <v>261574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762748</v>
      </c>
      <c r="G51" s="41">
        <f>G50+G32</f>
        <v>561817</v>
      </c>
      <c r="H51" s="41">
        <f>H50+H32</f>
        <v>0</v>
      </c>
      <c r="I51" s="41">
        <f>I50+I32</f>
        <v>0</v>
      </c>
      <c r="J51" s="41">
        <f>J50+J32</f>
        <v>261574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3072718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3072718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f>665220</f>
        <v>665220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40346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705566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32</v>
      </c>
      <c r="G95" s="18">
        <v>252</v>
      </c>
      <c r="H95" s="18"/>
      <c r="I95" s="18"/>
      <c r="J95" s="18">
        <v>378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187877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9360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12568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21960</v>
      </c>
      <c r="G110" s="41">
        <f>SUM(G95:G109)</f>
        <v>188129</v>
      </c>
      <c r="H110" s="41">
        <f>SUM(H95:H109)</f>
        <v>0</v>
      </c>
      <c r="I110" s="41">
        <f>SUM(I95:I109)</f>
        <v>0</v>
      </c>
      <c r="J110" s="41">
        <f>SUM(J95:J109)</f>
        <v>378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3800244</v>
      </c>
      <c r="G111" s="41">
        <f>G59+G110</f>
        <v>188129</v>
      </c>
      <c r="H111" s="41">
        <f>H59+H78+H93+H110</f>
        <v>0</v>
      </c>
      <c r="I111" s="41">
        <f>I59+I110</f>
        <v>0</v>
      </c>
      <c r="J111" s="41">
        <f>J59+J110</f>
        <v>378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8499303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1316652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7364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9823319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181944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138128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6531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1563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326603</v>
      </c>
      <c r="G135" s="41">
        <f>SUM(G122:G134)</f>
        <v>1563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10149922</v>
      </c>
      <c r="G139" s="41">
        <f>G120+SUM(G135:G136)</f>
        <v>1563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v>212511</v>
      </c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212511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436330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171784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171784</v>
      </c>
      <c r="G161" s="41">
        <f>SUM(G149:G160)</f>
        <v>436330</v>
      </c>
      <c r="H161" s="41">
        <f>SUM(H149:H160)</f>
        <v>0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384295</v>
      </c>
      <c r="G168" s="41">
        <f>G146+G161+SUM(G162:G167)</f>
        <v>436330</v>
      </c>
      <c r="H168" s="41">
        <f>H146+H161+SUM(H162:H167)</f>
        <v>0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14334461</v>
      </c>
      <c r="G192" s="47">
        <f>G111+G139+G168+G191</f>
        <v>626022</v>
      </c>
      <c r="H192" s="47">
        <f>H111+H139+H168+H191</f>
        <v>0</v>
      </c>
      <c r="I192" s="47">
        <f>I111+I139+I168+I191</f>
        <v>0</v>
      </c>
      <c r="J192" s="47">
        <f>J111+J139+J191</f>
        <v>378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1060818</v>
      </c>
      <c r="G196" s="18">
        <v>442869</v>
      </c>
      <c r="H196" s="18">
        <v>13487</v>
      </c>
      <c r="I196" s="18">
        <v>51781</v>
      </c>
      <c r="J196" s="18">
        <v>0</v>
      </c>
      <c r="K196" s="18">
        <v>18</v>
      </c>
      <c r="L196" s="19">
        <f>SUM(F196:K196)</f>
        <v>1568973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564345</v>
      </c>
      <c r="G197" s="18">
        <v>252588</v>
      </c>
      <c r="H197" s="18">
        <v>15815</v>
      </c>
      <c r="I197" s="18">
        <v>4672</v>
      </c>
      <c r="J197" s="18">
        <v>660</v>
      </c>
      <c r="K197" s="18">
        <v>241</v>
      </c>
      <c r="L197" s="19">
        <f>SUM(F197:K197)</f>
        <v>838321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512</v>
      </c>
      <c r="G199" s="18">
        <v>39</v>
      </c>
      <c r="H199" s="18"/>
      <c r="I199" s="18"/>
      <c r="J199" s="18"/>
      <c r="K199" s="18"/>
      <c r="L199" s="19">
        <f>SUM(F199:K199)</f>
        <v>551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23412</v>
      </c>
      <c r="G201" s="18">
        <v>70687</v>
      </c>
      <c r="H201" s="18">
        <v>159419</v>
      </c>
      <c r="I201" s="18">
        <v>4362</v>
      </c>
      <c r="J201" s="18">
        <v>0</v>
      </c>
      <c r="K201" s="18">
        <v>100</v>
      </c>
      <c r="L201" s="19">
        <f t="shared" ref="L201:L207" si="0">SUM(F201:K201)</f>
        <v>257980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14360</v>
      </c>
      <c r="G202" s="18">
        <v>6468</v>
      </c>
      <c r="H202" s="18">
        <v>4513</v>
      </c>
      <c r="I202" s="18">
        <v>3890</v>
      </c>
      <c r="J202" s="18">
        <v>42273</v>
      </c>
      <c r="K202" s="18">
        <v>0</v>
      </c>
      <c r="L202" s="19">
        <f t="shared" si="0"/>
        <v>71504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927</v>
      </c>
      <c r="G203" s="18">
        <v>72</v>
      </c>
      <c r="H203" s="18">
        <v>276734</v>
      </c>
      <c r="I203" s="18">
        <v>1422</v>
      </c>
      <c r="J203" s="18"/>
      <c r="K203" s="18">
        <v>2272</v>
      </c>
      <c r="L203" s="19">
        <f t="shared" si="0"/>
        <v>281427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120232</v>
      </c>
      <c r="G204" s="18">
        <v>58603</v>
      </c>
      <c r="H204" s="18">
        <v>39698</v>
      </c>
      <c r="I204" s="18">
        <v>556</v>
      </c>
      <c r="J204" s="18"/>
      <c r="K204" s="18">
        <v>919</v>
      </c>
      <c r="L204" s="19">
        <f t="shared" si="0"/>
        <v>220008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110688</v>
      </c>
      <c r="G206" s="18">
        <v>60478</v>
      </c>
      <c r="H206" s="18">
        <v>122097</v>
      </c>
      <c r="I206" s="18">
        <v>65753</v>
      </c>
      <c r="J206" s="18">
        <v>5836</v>
      </c>
      <c r="K206" s="18"/>
      <c r="L206" s="19">
        <f t="shared" si="0"/>
        <v>364852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136959</v>
      </c>
      <c r="I207" s="18">
        <v>19960</v>
      </c>
      <c r="J207" s="18"/>
      <c r="K207" s="18"/>
      <c r="L207" s="19">
        <f t="shared" si="0"/>
        <v>156919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16295</v>
      </c>
      <c r="G208" s="18">
        <v>6226</v>
      </c>
      <c r="H208" s="18"/>
      <c r="I208" s="18"/>
      <c r="J208" s="18"/>
      <c r="K208" s="18"/>
      <c r="L208" s="19">
        <f>SUM(F208:K208)</f>
        <v>22521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1911589</v>
      </c>
      <c r="G210" s="41">
        <f t="shared" si="1"/>
        <v>898030</v>
      </c>
      <c r="H210" s="41">
        <f t="shared" si="1"/>
        <v>768722</v>
      </c>
      <c r="I210" s="41">
        <f t="shared" si="1"/>
        <v>152396</v>
      </c>
      <c r="J210" s="41">
        <f t="shared" si="1"/>
        <v>48769</v>
      </c>
      <c r="K210" s="41">
        <f t="shared" si="1"/>
        <v>3550</v>
      </c>
      <c r="L210" s="41">
        <f t="shared" si="1"/>
        <v>3783056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1218068</v>
      </c>
      <c r="G214" s="18">
        <v>504870</v>
      </c>
      <c r="H214" s="18">
        <v>30791</v>
      </c>
      <c r="I214" s="18">
        <v>60014</v>
      </c>
      <c r="J214" s="18">
        <v>5371</v>
      </c>
      <c r="K214" s="18">
        <v>259</v>
      </c>
      <c r="L214" s="19">
        <f>SUM(F214:K214)</f>
        <v>1819373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332280</v>
      </c>
      <c r="G215" s="18">
        <v>156129</v>
      </c>
      <c r="H215" s="18">
        <v>24927</v>
      </c>
      <c r="I215" s="18">
        <v>1866</v>
      </c>
      <c r="J215" s="18">
        <v>126</v>
      </c>
      <c r="K215" s="18">
        <v>201</v>
      </c>
      <c r="L215" s="19">
        <f>SUM(F215:K215)</f>
        <v>515529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28228</v>
      </c>
      <c r="G217" s="18">
        <v>10756</v>
      </c>
      <c r="H217" s="18">
        <v>8860</v>
      </c>
      <c r="I217" s="18">
        <v>3582</v>
      </c>
      <c r="J217" s="18">
        <v>6365</v>
      </c>
      <c r="K217" s="18">
        <v>765</v>
      </c>
      <c r="L217" s="19">
        <f>SUM(F217:K217)</f>
        <v>58556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171756</v>
      </c>
      <c r="G219" s="18">
        <f>61835</f>
        <v>61835</v>
      </c>
      <c r="H219" s="18">
        <v>187026</v>
      </c>
      <c r="I219" s="18">
        <v>1639</v>
      </c>
      <c r="J219" s="18"/>
      <c r="K219" s="18">
        <v>300</v>
      </c>
      <c r="L219" s="19">
        <f t="shared" ref="L219:L225" si="2">SUM(F219:K219)</f>
        <v>422556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44624</v>
      </c>
      <c r="G220" s="18">
        <v>22795</v>
      </c>
      <c r="H220" s="18">
        <v>13903</v>
      </c>
      <c r="I220" s="18">
        <v>7951</v>
      </c>
      <c r="J220" s="18">
        <v>51996</v>
      </c>
      <c r="K220" s="18"/>
      <c r="L220" s="19">
        <f t="shared" si="2"/>
        <v>141269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773</v>
      </c>
      <c r="G221" s="18">
        <v>60</v>
      </c>
      <c r="H221" s="18">
        <v>230611</v>
      </c>
      <c r="I221" s="18">
        <v>1185</v>
      </c>
      <c r="J221" s="18"/>
      <c r="K221" s="18">
        <v>1894</v>
      </c>
      <c r="L221" s="19">
        <f t="shared" si="2"/>
        <v>234523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184884</v>
      </c>
      <c r="G222" s="18">
        <v>71143</v>
      </c>
      <c r="H222" s="18">
        <v>10112</v>
      </c>
      <c r="I222" s="18">
        <v>2825</v>
      </c>
      <c r="J222" s="18">
        <v>2177</v>
      </c>
      <c r="K222" s="18">
        <v>2510</v>
      </c>
      <c r="L222" s="19">
        <f t="shared" si="2"/>
        <v>273651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155230</v>
      </c>
      <c r="G224" s="18">
        <v>79207</v>
      </c>
      <c r="H224" s="18">
        <v>53093</v>
      </c>
      <c r="I224" s="18">
        <v>84129</v>
      </c>
      <c r="J224" s="18">
        <v>636</v>
      </c>
      <c r="K224" s="18"/>
      <c r="L224" s="19">
        <f t="shared" si="2"/>
        <v>372295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126740</v>
      </c>
      <c r="I225" s="18">
        <v>16633</v>
      </c>
      <c r="J225" s="18"/>
      <c r="K225" s="18"/>
      <c r="L225" s="19">
        <f t="shared" si="2"/>
        <v>143373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v>13580</v>
      </c>
      <c r="G226" s="18">
        <v>5189</v>
      </c>
      <c r="H226" s="18"/>
      <c r="I226" s="18"/>
      <c r="J226" s="18"/>
      <c r="K226" s="18"/>
      <c r="L226" s="19">
        <f>SUM(F226:K226)</f>
        <v>18769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2149423</v>
      </c>
      <c r="G228" s="41">
        <f>SUM(G214:G227)</f>
        <v>911984</v>
      </c>
      <c r="H228" s="41">
        <f>SUM(H214:H227)</f>
        <v>686063</v>
      </c>
      <c r="I228" s="41">
        <f>SUM(I214:I227)</f>
        <v>179824</v>
      </c>
      <c r="J228" s="41">
        <f>SUM(J214:J227)</f>
        <v>66671</v>
      </c>
      <c r="K228" s="41">
        <f t="shared" si="3"/>
        <v>5929</v>
      </c>
      <c r="L228" s="41">
        <f t="shared" si="3"/>
        <v>3999894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1214634</v>
      </c>
      <c r="G232" s="18">
        <v>491350</v>
      </c>
      <c r="H232" s="18">
        <v>50480</v>
      </c>
      <c r="I232" s="18">
        <v>95206</v>
      </c>
      <c r="J232" s="18">
        <v>11456</v>
      </c>
      <c r="K232" s="18">
        <v>4000</v>
      </c>
      <c r="L232" s="19">
        <f>SUM(F232:K232)</f>
        <v>1867126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333709</v>
      </c>
      <c r="G233" s="18">
        <v>121890</v>
      </c>
      <c r="H233" s="18">
        <v>922669</v>
      </c>
      <c r="I233" s="18">
        <v>2658</v>
      </c>
      <c r="J233" s="18">
        <v>286</v>
      </c>
      <c r="K233" s="18">
        <v>228</v>
      </c>
      <c r="L233" s="19">
        <f>SUM(F233:K233)</f>
        <v>1381440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v>93628</v>
      </c>
      <c r="I234" s="18"/>
      <c r="J234" s="18"/>
      <c r="K234" s="18"/>
      <c r="L234" s="19">
        <f>SUM(F234:K234)</f>
        <v>93628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94921</v>
      </c>
      <c r="G235" s="18">
        <v>39001</v>
      </c>
      <c r="H235" s="18">
        <v>37834</v>
      </c>
      <c r="I235" s="18">
        <v>15222</v>
      </c>
      <c r="J235" s="18">
        <v>12189</v>
      </c>
      <c r="K235" s="18">
        <v>6586</v>
      </c>
      <c r="L235" s="19">
        <f>SUM(F235:K235)</f>
        <v>205753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220906</v>
      </c>
      <c r="G237" s="18">
        <v>87498</v>
      </c>
      <c r="H237" s="18">
        <v>135470</v>
      </c>
      <c r="I237" s="18">
        <v>3330</v>
      </c>
      <c r="J237" s="18">
        <v>1005</v>
      </c>
      <c r="K237" s="18">
        <v>355</v>
      </c>
      <c r="L237" s="19">
        <f t="shared" ref="L237:L243" si="4">SUM(F237:K237)</f>
        <v>448564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47901</v>
      </c>
      <c r="G238" s="18">
        <v>34337</v>
      </c>
      <c r="H238" s="18">
        <v>12583</v>
      </c>
      <c r="I238" s="18">
        <v>15941</v>
      </c>
      <c r="J238" s="18">
        <v>90891</v>
      </c>
      <c r="K238" s="18"/>
      <c r="L238" s="19">
        <f t="shared" si="4"/>
        <v>201653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876</v>
      </c>
      <c r="G239" s="18">
        <v>68</v>
      </c>
      <c r="H239" s="18">
        <v>261360</v>
      </c>
      <c r="I239" s="18">
        <v>1343</v>
      </c>
      <c r="J239" s="18"/>
      <c r="K239" s="18">
        <v>2146</v>
      </c>
      <c r="L239" s="19">
        <f t="shared" si="4"/>
        <v>265793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226448</v>
      </c>
      <c r="G240" s="18">
        <v>108053</v>
      </c>
      <c r="H240" s="18">
        <v>10654</v>
      </c>
      <c r="I240" s="18">
        <v>136</v>
      </c>
      <c r="J240" s="18">
        <v>1600</v>
      </c>
      <c r="K240" s="18">
        <v>8089</v>
      </c>
      <c r="L240" s="19">
        <f t="shared" si="4"/>
        <v>354980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131122</v>
      </c>
      <c r="G242" s="18">
        <v>65733</v>
      </c>
      <c r="H242" s="18">
        <v>126684</v>
      </c>
      <c r="I242" s="18">
        <v>145211</v>
      </c>
      <c r="J242" s="18">
        <v>4068</v>
      </c>
      <c r="K242" s="18"/>
      <c r="L242" s="19">
        <f t="shared" si="4"/>
        <v>472818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263748</v>
      </c>
      <c r="I243" s="18">
        <v>18851</v>
      </c>
      <c r="J243" s="18"/>
      <c r="K243" s="18"/>
      <c r="L243" s="19">
        <f t="shared" si="4"/>
        <v>282599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v>15390</v>
      </c>
      <c r="G244" s="18">
        <v>5880</v>
      </c>
      <c r="H244" s="18"/>
      <c r="I244" s="18"/>
      <c r="J244" s="18"/>
      <c r="K244" s="18"/>
      <c r="L244" s="19">
        <f>SUM(F244:K244)</f>
        <v>21270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2285907</v>
      </c>
      <c r="G246" s="41">
        <f t="shared" si="5"/>
        <v>953810</v>
      </c>
      <c r="H246" s="41">
        <f t="shared" si="5"/>
        <v>1915110</v>
      </c>
      <c r="I246" s="41">
        <f t="shared" si="5"/>
        <v>297898</v>
      </c>
      <c r="J246" s="41">
        <f t="shared" si="5"/>
        <v>121495</v>
      </c>
      <c r="K246" s="41">
        <f t="shared" si="5"/>
        <v>21404</v>
      </c>
      <c r="L246" s="41">
        <f t="shared" si="5"/>
        <v>5595624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>
        <v>16500</v>
      </c>
      <c r="G250" s="18">
        <v>1581</v>
      </c>
      <c r="H250" s="18"/>
      <c r="I250" s="18"/>
      <c r="J250" s="18"/>
      <c r="K250" s="18"/>
      <c r="L250" s="19">
        <f t="shared" si="6"/>
        <v>18081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16500</v>
      </c>
      <c r="G255" s="41">
        <f t="shared" si="7"/>
        <v>1581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18081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6363419</v>
      </c>
      <c r="G256" s="41">
        <f t="shared" si="8"/>
        <v>2765405</v>
      </c>
      <c r="H256" s="41">
        <f t="shared" si="8"/>
        <v>3369895</v>
      </c>
      <c r="I256" s="41">
        <f t="shared" si="8"/>
        <v>630118</v>
      </c>
      <c r="J256" s="41">
        <f t="shared" si="8"/>
        <v>236935</v>
      </c>
      <c r="K256" s="41">
        <f t="shared" si="8"/>
        <v>30883</v>
      </c>
      <c r="L256" s="41">
        <f t="shared" si="8"/>
        <v>13396655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f>392106+46718</f>
        <v>438824</v>
      </c>
      <c r="L259" s="19">
        <f>SUM(F259:K259)</f>
        <v>438824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f>210627+5717</f>
        <v>216344</v>
      </c>
      <c r="L260" s="19">
        <f>SUM(F260:K260)</f>
        <v>216344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655168</v>
      </c>
      <c r="L269" s="41">
        <f t="shared" si="9"/>
        <v>655168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6363419</v>
      </c>
      <c r="G270" s="42">
        <f t="shared" si="11"/>
        <v>2765405</v>
      </c>
      <c r="H270" s="42">
        <f t="shared" si="11"/>
        <v>3369895</v>
      </c>
      <c r="I270" s="42">
        <f t="shared" si="11"/>
        <v>630118</v>
      </c>
      <c r="J270" s="42">
        <f t="shared" si="11"/>
        <v>236935</v>
      </c>
      <c r="K270" s="42">
        <f t="shared" si="11"/>
        <v>686051</v>
      </c>
      <c r="L270" s="42">
        <f t="shared" si="11"/>
        <v>14051823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/>
      <c r="K275" s="18"/>
      <c r="L275" s="19">
        <f>SUM(F275:K275)</f>
        <v>0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0</v>
      </c>
      <c r="I289" s="42">
        <f t="shared" si="13"/>
        <v>0</v>
      </c>
      <c r="J289" s="42">
        <f t="shared" si="13"/>
        <v>0</v>
      </c>
      <c r="K289" s="42">
        <f t="shared" si="13"/>
        <v>0</v>
      </c>
      <c r="L289" s="41">
        <f t="shared" si="13"/>
        <v>0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0</v>
      </c>
      <c r="G337" s="41">
        <f t="shared" si="20"/>
        <v>0</v>
      </c>
      <c r="H337" s="41">
        <f t="shared" si="20"/>
        <v>0</v>
      </c>
      <c r="I337" s="41">
        <f t="shared" si="20"/>
        <v>0</v>
      </c>
      <c r="J337" s="41">
        <f t="shared" si="20"/>
        <v>0</v>
      </c>
      <c r="K337" s="41">
        <f t="shared" si="20"/>
        <v>0</v>
      </c>
      <c r="L337" s="41">
        <f t="shared" si="20"/>
        <v>0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0</v>
      </c>
      <c r="G351" s="41">
        <f>G337</f>
        <v>0</v>
      </c>
      <c r="H351" s="41">
        <f>H337</f>
        <v>0</v>
      </c>
      <c r="I351" s="41">
        <f>I337</f>
        <v>0</v>
      </c>
      <c r="J351" s="41">
        <f>J337</f>
        <v>0</v>
      </c>
      <c r="K351" s="47">
        <f>K337+K350</f>
        <v>0</v>
      </c>
      <c r="L351" s="41">
        <f>L337+L350</f>
        <v>0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83316</v>
      </c>
      <c r="G357" s="18">
        <v>30455</v>
      </c>
      <c r="H357" s="18">
        <v>9168</v>
      </c>
      <c r="I357" s="18">
        <v>114842</v>
      </c>
      <c r="J357" s="18">
        <v>1801</v>
      </c>
      <c r="K357" s="18">
        <v>192</v>
      </c>
      <c r="L357" s="13">
        <f>SUM(F357:K357)</f>
        <v>239774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59161</v>
      </c>
      <c r="G358" s="18">
        <v>16713</v>
      </c>
      <c r="H358" s="18">
        <v>7640</v>
      </c>
      <c r="I358" s="18">
        <v>102580</v>
      </c>
      <c r="J358" s="18">
        <v>364</v>
      </c>
      <c r="K358" s="18">
        <v>160</v>
      </c>
      <c r="L358" s="19">
        <f>SUM(F358:K358)</f>
        <v>186618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76561</v>
      </c>
      <c r="G359" s="18">
        <v>22521</v>
      </c>
      <c r="H359" s="18">
        <v>8659</v>
      </c>
      <c r="I359" s="18">
        <v>99164</v>
      </c>
      <c r="J359" s="18">
        <v>412</v>
      </c>
      <c r="K359" s="18">
        <v>181</v>
      </c>
      <c r="L359" s="19">
        <f>SUM(F359:K359)</f>
        <v>207498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219038</v>
      </c>
      <c r="G361" s="47">
        <f t="shared" si="22"/>
        <v>69689</v>
      </c>
      <c r="H361" s="47">
        <f t="shared" si="22"/>
        <v>25467</v>
      </c>
      <c r="I361" s="47">
        <f t="shared" si="22"/>
        <v>316586</v>
      </c>
      <c r="J361" s="47">
        <f t="shared" si="22"/>
        <v>2577</v>
      </c>
      <c r="K361" s="47">
        <f t="shared" si="22"/>
        <v>533</v>
      </c>
      <c r="L361" s="47">
        <f t="shared" si="22"/>
        <v>633890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111156</v>
      </c>
      <c r="G366" s="18">
        <v>99495</v>
      </c>
      <c r="H366" s="18">
        <v>95652</v>
      </c>
      <c r="I366" s="56">
        <f>SUM(F366:H366)</f>
        <v>306303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3686</v>
      </c>
      <c r="G367" s="63">
        <v>3085</v>
      </c>
      <c r="H367" s="63">
        <v>3512</v>
      </c>
      <c r="I367" s="56">
        <f>SUM(F367:H367)</f>
        <v>10283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114842</v>
      </c>
      <c r="G368" s="47">
        <f>SUM(G366:G367)</f>
        <v>102580</v>
      </c>
      <c r="H368" s="47">
        <f>SUM(H366:H367)</f>
        <v>99164</v>
      </c>
      <c r="I368" s="47">
        <f>SUM(I366:I367)</f>
        <v>316586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>
        <v>146</v>
      </c>
      <c r="I395" s="18"/>
      <c r="J395" s="24" t="s">
        <v>289</v>
      </c>
      <c r="K395" s="24" t="s">
        <v>289</v>
      </c>
      <c r="L395" s="56">
        <f t="shared" si="26"/>
        <v>146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232</v>
      </c>
      <c r="I396" s="18"/>
      <c r="J396" s="24" t="s">
        <v>289</v>
      </c>
      <c r="K396" s="24" t="s">
        <v>289</v>
      </c>
      <c r="L396" s="56">
        <f t="shared" si="26"/>
        <v>232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378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378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378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378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>
        <v>261574</v>
      </c>
      <c r="H439" s="18"/>
      <c r="I439" s="56">
        <f t="shared" si="33"/>
        <v>261574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261574</v>
      </c>
      <c r="H445" s="13">
        <f>SUM(H438:H444)</f>
        <v>0</v>
      </c>
      <c r="I445" s="13">
        <f>SUM(I438:I444)</f>
        <v>261574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261574</v>
      </c>
      <c r="H458" s="18"/>
      <c r="I458" s="56">
        <f t="shared" si="34"/>
        <v>261574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261574</v>
      </c>
      <c r="H459" s="83">
        <f>SUM(H453:H458)</f>
        <v>0</v>
      </c>
      <c r="I459" s="83">
        <f>SUM(I453:I458)</f>
        <v>261574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261574</v>
      </c>
      <c r="H460" s="42">
        <f>H451+H459</f>
        <v>0</v>
      </c>
      <c r="I460" s="42">
        <f>I451+I459</f>
        <v>261574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185883</v>
      </c>
      <c r="G464" s="18">
        <v>156552</v>
      </c>
      <c r="H464" s="18"/>
      <c r="I464" s="18"/>
      <c r="J464" s="18">
        <v>261196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14334461</v>
      </c>
      <c r="G467" s="18">
        <v>626022</v>
      </c>
      <c r="H467" s="18"/>
      <c r="I467" s="18"/>
      <c r="J467" s="18">
        <v>378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14334461</v>
      </c>
      <c r="G469" s="53">
        <f>SUM(G467:G468)</f>
        <v>626022</v>
      </c>
      <c r="H469" s="53">
        <f>SUM(H467:H468)</f>
        <v>0</v>
      </c>
      <c r="I469" s="53">
        <f>SUM(I467:I468)</f>
        <v>0</v>
      </c>
      <c r="J469" s="53">
        <f>SUM(J467:J468)</f>
        <v>378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14051823</v>
      </c>
      <c r="G471" s="18">
        <v>633890</v>
      </c>
      <c r="H471" s="18"/>
      <c r="I471" s="18"/>
      <c r="J471" s="18"/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14051823</v>
      </c>
      <c r="G473" s="53">
        <f>SUM(G471:G472)</f>
        <v>633890</v>
      </c>
      <c r="H473" s="53">
        <f>SUM(H471:H472)</f>
        <v>0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468521</v>
      </c>
      <c r="G475" s="53">
        <f>(G464+G469)- G473</f>
        <v>148684</v>
      </c>
      <c r="H475" s="53">
        <f>(H464+H469)- H473</f>
        <v>0</v>
      </c>
      <c r="I475" s="53">
        <f>(I464+I469)- I473</f>
        <v>0</v>
      </c>
      <c r="J475" s="53">
        <f>(J464+J469)- J473</f>
        <v>261574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>
        <v>20</v>
      </c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 t="s">
        <v>912</v>
      </c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 t="s">
        <v>913</v>
      </c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5010376</v>
      </c>
      <c r="G492" s="18">
        <v>2700000</v>
      </c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5.2</v>
      </c>
      <c r="G493" s="18">
        <v>4.26</v>
      </c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2000000</v>
      </c>
      <c r="G494" s="18">
        <v>2149288.77</v>
      </c>
      <c r="H494" s="18"/>
      <c r="I494" s="18"/>
      <c r="J494" s="18"/>
      <c r="K494" s="53">
        <f>SUM(F494:J494)</f>
        <v>4149288.77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>
        <v>0</v>
      </c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250000</v>
      </c>
      <c r="G496" s="18">
        <v>142105.26</v>
      </c>
      <c r="H496" s="18"/>
      <c r="I496" s="18"/>
      <c r="J496" s="18"/>
      <c r="K496" s="53">
        <f t="shared" si="35"/>
        <v>392105.26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1750000</v>
      </c>
      <c r="G497" s="205">
        <v>2007183.51</v>
      </c>
      <c r="H497" s="205"/>
      <c r="I497" s="205"/>
      <c r="J497" s="205"/>
      <c r="K497" s="206">
        <f t="shared" si="35"/>
        <v>3757183.51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424267</v>
      </c>
      <c r="G498" s="18">
        <v>633139.31999999995</v>
      </c>
      <c r="H498" s="18"/>
      <c r="I498" s="18"/>
      <c r="J498" s="18"/>
      <c r="K498" s="53">
        <f t="shared" si="35"/>
        <v>1057406.3199999998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2174267</v>
      </c>
      <c r="G499" s="42">
        <f>SUM(G497:G498)</f>
        <v>2640322.83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4814589.83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250000</v>
      </c>
      <c r="G500" s="205">
        <v>142105.26</v>
      </c>
      <c r="H500" s="205"/>
      <c r="I500" s="205"/>
      <c r="J500" s="205"/>
      <c r="K500" s="206">
        <f t="shared" si="35"/>
        <v>392105.26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99773</v>
      </c>
      <c r="G501" s="18">
        <v>82780.990000000005</v>
      </c>
      <c r="H501" s="18"/>
      <c r="I501" s="18"/>
      <c r="J501" s="18"/>
      <c r="K501" s="53">
        <f t="shared" si="35"/>
        <v>182553.99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349773</v>
      </c>
      <c r="G502" s="42">
        <f>SUM(G500:G501)</f>
        <v>224886.25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574659.25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>
        <v>0</v>
      </c>
      <c r="G506" s="144">
        <v>0</v>
      </c>
      <c r="H506" s="144">
        <v>0</v>
      </c>
      <c r="I506" s="144">
        <v>0</v>
      </c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564345</v>
      </c>
      <c r="G520" s="18">
        <v>252588</v>
      </c>
      <c r="H520" s="18">
        <v>15815</v>
      </c>
      <c r="I520" s="18">
        <v>4672</v>
      </c>
      <c r="J520" s="18">
        <v>660</v>
      </c>
      <c r="K520" s="18">
        <v>241</v>
      </c>
      <c r="L520" s="88">
        <f>SUM(F520:K520)</f>
        <v>838321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332280</v>
      </c>
      <c r="G521" s="18">
        <v>156129</v>
      </c>
      <c r="H521" s="18">
        <v>24927</v>
      </c>
      <c r="I521" s="18">
        <v>1866</v>
      </c>
      <c r="J521" s="18">
        <v>126</v>
      </c>
      <c r="K521" s="18">
        <v>201</v>
      </c>
      <c r="L521" s="88">
        <f>SUM(F521:K521)</f>
        <v>515529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333709</v>
      </c>
      <c r="G522" s="18">
        <v>121890</v>
      </c>
      <c r="H522" s="18">
        <v>922669</v>
      </c>
      <c r="I522" s="18">
        <v>2658</v>
      </c>
      <c r="J522" s="18">
        <v>286</v>
      </c>
      <c r="K522" s="18">
        <v>228</v>
      </c>
      <c r="L522" s="88">
        <f>SUM(F522:K522)</f>
        <v>1381440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1230334</v>
      </c>
      <c r="G523" s="108">
        <f t="shared" ref="G523:L523" si="36">SUM(G520:G522)</f>
        <v>530607</v>
      </c>
      <c r="H523" s="108">
        <f t="shared" si="36"/>
        <v>963411</v>
      </c>
      <c r="I523" s="108">
        <f t="shared" si="36"/>
        <v>9196</v>
      </c>
      <c r="J523" s="108">
        <f t="shared" si="36"/>
        <v>1072</v>
      </c>
      <c r="K523" s="108">
        <f t="shared" si="36"/>
        <v>670</v>
      </c>
      <c r="L523" s="89">
        <f t="shared" si="36"/>
        <v>2735290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148017</v>
      </c>
      <c r="G525" s="18">
        <v>47609</v>
      </c>
      <c r="H525" s="18">
        <v>141376</v>
      </c>
      <c r="I525" s="18">
        <v>1764</v>
      </c>
      <c r="J525" s="18"/>
      <c r="K525" s="18"/>
      <c r="L525" s="88">
        <f>SUM(F525:K525)</f>
        <v>338766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21525</v>
      </c>
      <c r="G526" s="18">
        <v>13940</v>
      </c>
      <c r="H526" s="18">
        <v>69368</v>
      </c>
      <c r="I526" s="18">
        <v>70</v>
      </c>
      <c r="J526" s="18"/>
      <c r="K526" s="18"/>
      <c r="L526" s="88">
        <f>SUM(F526:K526)</f>
        <v>104903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25291</v>
      </c>
      <c r="G527" s="18">
        <v>14434</v>
      </c>
      <c r="H527" s="18">
        <v>76979</v>
      </c>
      <c r="I527" s="18">
        <v>470</v>
      </c>
      <c r="J527" s="18"/>
      <c r="K527" s="18"/>
      <c r="L527" s="88">
        <f>SUM(F527:K527)</f>
        <v>117174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194833</v>
      </c>
      <c r="G528" s="89">
        <f t="shared" ref="G528:L528" si="37">SUM(G525:G527)</f>
        <v>75983</v>
      </c>
      <c r="H528" s="89">
        <f t="shared" si="37"/>
        <v>287723</v>
      </c>
      <c r="I528" s="89">
        <f t="shared" si="37"/>
        <v>2304</v>
      </c>
      <c r="J528" s="89">
        <f t="shared" si="37"/>
        <v>0</v>
      </c>
      <c r="K528" s="89">
        <f t="shared" si="37"/>
        <v>0</v>
      </c>
      <c r="L528" s="89">
        <f t="shared" si="37"/>
        <v>560843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34395</v>
      </c>
      <c r="G530" s="18">
        <v>16988</v>
      </c>
      <c r="H530" s="18">
        <v>1815</v>
      </c>
      <c r="I530" s="18">
        <v>626</v>
      </c>
      <c r="J530" s="18">
        <v>163</v>
      </c>
      <c r="K530" s="18">
        <v>241</v>
      </c>
      <c r="L530" s="88">
        <f>SUM(F530:K530)</f>
        <v>54228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28662</v>
      </c>
      <c r="G531" s="18">
        <v>14157</v>
      </c>
      <c r="H531" s="18">
        <v>1513</v>
      </c>
      <c r="I531" s="18">
        <v>522</v>
      </c>
      <c r="J531" s="18">
        <v>136</v>
      </c>
      <c r="K531" s="18">
        <v>201</v>
      </c>
      <c r="L531" s="88">
        <f>SUM(F531:K531)</f>
        <v>45191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32487</v>
      </c>
      <c r="G532" s="18">
        <v>16044</v>
      </c>
      <c r="H532" s="18">
        <v>1714</v>
      </c>
      <c r="I532" s="18">
        <v>592</v>
      </c>
      <c r="J532" s="18">
        <v>154</v>
      </c>
      <c r="K532" s="18">
        <v>228</v>
      </c>
      <c r="L532" s="88">
        <f>SUM(F532:K532)</f>
        <v>51219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95544</v>
      </c>
      <c r="G533" s="89">
        <f t="shared" ref="G533:L533" si="38">SUM(G530:G532)</f>
        <v>47189</v>
      </c>
      <c r="H533" s="89">
        <f t="shared" si="38"/>
        <v>5042</v>
      </c>
      <c r="I533" s="89">
        <f t="shared" si="38"/>
        <v>1740</v>
      </c>
      <c r="J533" s="89">
        <f t="shared" si="38"/>
        <v>453</v>
      </c>
      <c r="K533" s="89">
        <f t="shared" si="38"/>
        <v>670</v>
      </c>
      <c r="L533" s="89">
        <f t="shared" si="38"/>
        <v>150638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47701</v>
      </c>
      <c r="I540" s="18"/>
      <c r="J540" s="18"/>
      <c r="K540" s="18"/>
      <c r="L540" s="88">
        <f>SUM(F540:K540)</f>
        <v>47701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47726</v>
      </c>
      <c r="I541" s="18"/>
      <c r="J541" s="18"/>
      <c r="K541" s="18"/>
      <c r="L541" s="88">
        <f>SUM(F541:K541)</f>
        <v>47726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110063</v>
      </c>
      <c r="I542" s="18"/>
      <c r="J542" s="18"/>
      <c r="K542" s="18"/>
      <c r="L542" s="88">
        <f>SUM(F542:K542)</f>
        <v>110063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205490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205490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1520711</v>
      </c>
      <c r="G544" s="89">
        <f t="shared" ref="G544:L544" si="41">G523+G528+G533+G538+G543</f>
        <v>653779</v>
      </c>
      <c r="H544" s="89">
        <f t="shared" si="41"/>
        <v>1461666</v>
      </c>
      <c r="I544" s="89">
        <f t="shared" si="41"/>
        <v>13240</v>
      </c>
      <c r="J544" s="89">
        <f t="shared" si="41"/>
        <v>1525</v>
      </c>
      <c r="K544" s="89">
        <f t="shared" si="41"/>
        <v>1340</v>
      </c>
      <c r="L544" s="89">
        <f t="shared" si="41"/>
        <v>3652261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838321</v>
      </c>
      <c r="G548" s="87">
        <f>L525</f>
        <v>338766</v>
      </c>
      <c r="H548" s="87">
        <f>L530</f>
        <v>54228</v>
      </c>
      <c r="I548" s="87">
        <f>L535</f>
        <v>0</v>
      </c>
      <c r="J548" s="87">
        <f>L540</f>
        <v>47701</v>
      </c>
      <c r="K548" s="87">
        <f>SUM(F548:J548)</f>
        <v>1279016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515529</v>
      </c>
      <c r="G549" s="87">
        <f>L526</f>
        <v>104903</v>
      </c>
      <c r="H549" s="87">
        <f>L531</f>
        <v>45191</v>
      </c>
      <c r="I549" s="87">
        <f>L536</f>
        <v>0</v>
      </c>
      <c r="J549" s="87">
        <f>L541</f>
        <v>47726</v>
      </c>
      <c r="K549" s="87">
        <f>SUM(F549:J549)</f>
        <v>713349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1381440</v>
      </c>
      <c r="G550" s="87">
        <f>L527</f>
        <v>117174</v>
      </c>
      <c r="H550" s="87">
        <f>L532</f>
        <v>51219</v>
      </c>
      <c r="I550" s="87">
        <f>L537</f>
        <v>0</v>
      </c>
      <c r="J550" s="87">
        <f>L542</f>
        <v>110063</v>
      </c>
      <c r="K550" s="87">
        <f>SUM(F550:J550)</f>
        <v>1659896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2735290</v>
      </c>
      <c r="G551" s="89">
        <f t="shared" si="42"/>
        <v>560843</v>
      </c>
      <c r="H551" s="89">
        <f t="shared" si="42"/>
        <v>150638</v>
      </c>
      <c r="I551" s="89">
        <f t="shared" si="42"/>
        <v>0</v>
      </c>
      <c r="J551" s="89">
        <f t="shared" si="42"/>
        <v>205490</v>
      </c>
      <c r="K551" s="89">
        <f t="shared" si="42"/>
        <v>3652261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12865</v>
      </c>
      <c r="G561" s="18">
        <v>5565</v>
      </c>
      <c r="H561" s="18"/>
      <c r="I561" s="18">
        <v>95</v>
      </c>
      <c r="J561" s="18"/>
      <c r="K561" s="18"/>
      <c r="L561" s="88">
        <f>SUM(F561:K561)</f>
        <v>18525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v>12865</v>
      </c>
      <c r="G562" s="18">
        <v>5565</v>
      </c>
      <c r="H562" s="18"/>
      <c r="I562" s="18">
        <v>95</v>
      </c>
      <c r="J562" s="18"/>
      <c r="K562" s="18"/>
      <c r="L562" s="88">
        <f>SUM(F562:K562)</f>
        <v>18525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v>12864</v>
      </c>
      <c r="G563" s="18">
        <v>5564</v>
      </c>
      <c r="H563" s="18"/>
      <c r="I563" s="18">
        <v>94</v>
      </c>
      <c r="J563" s="18"/>
      <c r="K563" s="18"/>
      <c r="L563" s="88">
        <f>SUM(F563:K563)</f>
        <v>18522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38594</v>
      </c>
      <c r="G564" s="89">
        <f t="shared" si="44"/>
        <v>16694</v>
      </c>
      <c r="H564" s="89">
        <f t="shared" si="44"/>
        <v>0</v>
      </c>
      <c r="I564" s="89">
        <f t="shared" si="44"/>
        <v>284</v>
      </c>
      <c r="J564" s="89">
        <f t="shared" si="44"/>
        <v>0</v>
      </c>
      <c r="K564" s="89">
        <f t="shared" si="44"/>
        <v>0</v>
      </c>
      <c r="L564" s="89">
        <f t="shared" si="44"/>
        <v>55572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38594</v>
      </c>
      <c r="G570" s="89">
        <f t="shared" ref="G570:L570" si="46">G559+G564+G569</f>
        <v>16694</v>
      </c>
      <c r="H570" s="89">
        <f t="shared" si="46"/>
        <v>0</v>
      </c>
      <c r="I570" s="89">
        <f t="shared" si="46"/>
        <v>284</v>
      </c>
      <c r="J570" s="89">
        <f t="shared" si="46"/>
        <v>0</v>
      </c>
      <c r="K570" s="89">
        <f t="shared" si="46"/>
        <v>0</v>
      </c>
      <c r="L570" s="89">
        <f t="shared" si="46"/>
        <v>55572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>
        <v>4000</v>
      </c>
      <c r="I577" s="87">
        <f t="shared" si="47"/>
        <v>4000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>
        <v>16807</v>
      </c>
      <c r="I578" s="87">
        <f t="shared" si="47"/>
        <v>16807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>
        <v>23414</v>
      </c>
      <c r="H581" s="18">
        <v>774697</v>
      </c>
      <c r="I581" s="87">
        <f t="shared" si="47"/>
        <v>798111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>
        <v>83113</v>
      </c>
      <c r="I582" s="87">
        <f t="shared" si="47"/>
        <v>83113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92278</v>
      </c>
      <c r="I583" s="87">
        <f t="shared" si="47"/>
        <v>92278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105240</v>
      </c>
      <c r="I590" s="18">
        <v>87700</v>
      </c>
      <c r="J590" s="18">
        <v>99393</v>
      </c>
      <c r="K590" s="104">
        <f t="shared" ref="K590:K596" si="48">SUM(H590:J590)</f>
        <v>292333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47701</v>
      </c>
      <c r="I591" s="18">
        <v>47626</v>
      </c>
      <c r="J591" s="18">
        <v>111063</v>
      </c>
      <c r="K591" s="104">
        <f t="shared" si="48"/>
        <v>206390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38356</v>
      </c>
      <c r="K592" s="104">
        <f t="shared" si="48"/>
        <v>38356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5663</v>
      </c>
      <c r="J593" s="18">
        <v>29860</v>
      </c>
      <c r="K593" s="104">
        <f t="shared" si="48"/>
        <v>35523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3978</v>
      </c>
      <c r="I594" s="18">
        <v>2384</v>
      </c>
      <c r="J594" s="18">
        <v>3927</v>
      </c>
      <c r="K594" s="104">
        <f t="shared" si="48"/>
        <v>10289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156919</v>
      </c>
      <c r="I597" s="108">
        <f>SUM(I590:I596)</f>
        <v>143373</v>
      </c>
      <c r="J597" s="108">
        <f>SUM(J590:J596)</f>
        <v>282599</v>
      </c>
      <c r="K597" s="108">
        <f>SUM(K590:K596)</f>
        <v>582891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48769</v>
      </c>
      <c r="I603" s="18">
        <v>66671</v>
      </c>
      <c r="J603" s="18">
        <v>121495</v>
      </c>
      <c r="K603" s="104">
        <f>SUM(H603:J603)</f>
        <v>236935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48769</v>
      </c>
      <c r="I604" s="108">
        <f>SUM(I601:I603)</f>
        <v>66671</v>
      </c>
      <c r="J604" s="108">
        <f>SUM(J601:J603)</f>
        <v>121495</v>
      </c>
      <c r="K604" s="108">
        <f>SUM(K601:K603)</f>
        <v>236935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12639</v>
      </c>
      <c r="G610" s="18">
        <v>1559</v>
      </c>
      <c r="H610" s="18"/>
      <c r="I610" s="18">
        <v>165</v>
      </c>
      <c r="J610" s="18"/>
      <c r="K610" s="18"/>
      <c r="L610" s="88">
        <f>SUM(F610:K610)</f>
        <v>14363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7995</v>
      </c>
      <c r="G611" s="18">
        <v>1086</v>
      </c>
      <c r="H611" s="18"/>
      <c r="I611" s="18"/>
      <c r="J611" s="18"/>
      <c r="K611" s="18"/>
      <c r="L611" s="88">
        <f>SUM(F611:K611)</f>
        <v>9081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2425</v>
      </c>
      <c r="G612" s="18">
        <v>817</v>
      </c>
      <c r="H612" s="18"/>
      <c r="I612" s="18"/>
      <c r="J612" s="18"/>
      <c r="K612" s="18"/>
      <c r="L612" s="88">
        <f>SUM(F612:K612)</f>
        <v>3242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23059</v>
      </c>
      <c r="G613" s="108">
        <f t="shared" si="49"/>
        <v>3462</v>
      </c>
      <c r="H613" s="108">
        <f t="shared" si="49"/>
        <v>0</v>
      </c>
      <c r="I613" s="108">
        <f t="shared" si="49"/>
        <v>165</v>
      </c>
      <c r="J613" s="108">
        <f t="shared" si="49"/>
        <v>0</v>
      </c>
      <c r="K613" s="108">
        <f t="shared" si="49"/>
        <v>0</v>
      </c>
      <c r="L613" s="89">
        <f t="shared" si="49"/>
        <v>26686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762748</v>
      </c>
      <c r="H616" s="109">
        <f>SUM(F51)</f>
        <v>762748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561817</v>
      </c>
      <c r="H617" s="109">
        <f>SUM(G51)</f>
        <v>561817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0</v>
      </c>
      <c r="H618" s="109">
        <f>SUM(H51)</f>
        <v>0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261574</v>
      </c>
      <c r="H620" s="109">
        <f>SUM(J51)</f>
        <v>261574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468521</v>
      </c>
      <c r="H621" s="109">
        <f>F475</f>
        <v>468521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148684</v>
      </c>
      <c r="H622" s="109">
        <f>G475</f>
        <v>148684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261574</v>
      </c>
      <c r="H625" s="109">
        <f>J475</f>
        <v>261574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14334461</v>
      </c>
      <c r="H626" s="104">
        <f>SUM(F467)</f>
        <v>14334461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626022</v>
      </c>
      <c r="H627" s="104">
        <f>SUM(G467)</f>
        <v>626022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0</v>
      </c>
      <c r="H628" s="104">
        <f>SUM(H467)</f>
        <v>0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378</v>
      </c>
      <c r="H630" s="104">
        <f>SUM(J467)</f>
        <v>378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14051823</v>
      </c>
      <c r="H631" s="104">
        <f>SUM(F471)</f>
        <v>14051823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0</v>
      </c>
      <c r="H632" s="104">
        <f>SUM(H471)</f>
        <v>0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316586</v>
      </c>
      <c r="H633" s="104">
        <f>I368</f>
        <v>316586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633890</v>
      </c>
      <c r="H634" s="104">
        <f>SUM(G471)</f>
        <v>633890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378</v>
      </c>
      <c r="H636" s="164">
        <f>SUM(J467)</f>
        <v>378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261574</v>
      </c>
      <c r="H639" s="104">
        <f>SUM(G460)</f>
        <v>261574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261574</v>
      </c>
      <c r="H641" s="104">
        <f>SUM(I460)</f>
        <v>261574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378</v>
      </c>
      <c r="H643" s="104">
        <f>H407</f>
        <v>378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378</v>
      </c>
      <c r="H645" s="104">
        <f>L407</f>
        <v>378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582891</v>
      </c>
      <c r="H646" s="104">
        <f>L207+L225+L243</f>
        <v>582891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236935</v>
      </c>
      <c r="H647" s="104">
        <f>(J256+J337)-(J254+J335)</f>
        <v>236935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156919</v>
      </c>
      <c r="H648" s="104">
        <f>H597</f>
        <v>156919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143373</v>
      </c>
      <c r="H649" s="104">
        <f>I597</f>
        <v>143373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282599</v>
      </c>
      <c r="H650" s="104">
        <f>J597</f>
        <v>282599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4022830</v>
      </c>
      <c r="G659" s="19">
        <f>(L228+L308+L358)</f>
        <v>4186512</v>
      </c>
      <c r="H659" s="19">
        <f>(L246+L327+L359)</f>
        <v>5803122</v>
      </c>
      <c r="I659" s="19">
        <f>SUM(F659:H659)</f>
        <v>14012464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71065.989048573101</v>
      </c>
      <c r="G660" s="19">
        <f>(L358/IF(SUM(L357:L359)=0,1,SUM(L357:L359))*(SUM(G96:G109)))</f>
        <v>55311.221167710486</v>
      </c>
      <c r="H660" s="19">
        <f>(L359/IF(SUM(L357:L359)=0,1,SUM(L357:L359))*(SUM(G96:G109)))</f>
        <v>61499.78978371642</v>
      </c>
      <c r="I660" s="19">
        <f>SUM(F660:H660)</f>
        <v>187877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156919</v>
      </c>
      <c r="G661" s="19">
        <f>(L225+L305)-(J225+J305)</f>
        <v>143373</v>
      </c>
      <c r="H661" s="19">
        <f>(L243+L324)-(J243+J324)</f>
        <v>282599</v>
      </c>
      <c r="I661" s="19">
        <f>SUM(F661:H661)</f>
        <v>582891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63132</v>
      </c>
      <c r="G662" s="200">
        <f>SUM(G574:G586)+SUM(I601:I603)+L611</f>
        <v>99166</v>
      </c>
      <c r="H662" s="200">
        <f>SUM(H574:H586)+SUM(J601:J603)+L612</f>
        <v>1095632</v>
      </c>
      <c r="I662" s="19">
        <f>SUM(F662:H662)</f>
        <v>1257930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3731713.0109514268</v>
      </c>
      <c r="G663" s="19">
        <f>G659-SUM(G660:G662)</f>
        <v>3888661.7788322894</v>
      </c>
      <c r="H663" s="19">
        <f>H659-SUM(H660:H662)</f>
        <v>4363391.2102162838</v>
      </c>
      <c r="I663" s="19">
        <f>I659-SUM(I660:I662)</f>
        <v>11983766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453</v>
      </c>
      <c r="G664" s="249">
        <v>379.8</v>
      </c>
      <c r="H664" s="249">
        <v>420.46</v>
      </c>
      <c r="I664" s="19">
        <f>SUM(F664:H664)</f>
        <v>1253.26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8237.7800000000007</v>
      </c>
      <c r="G666" s="19">
        <f>ROUND(G663/G664,2)</f>
        <v>10238.709999999999</v>
      </c>
      <c r="H666" s="19">
        <f>ROUND(H663/H664,2)</f>
        <v>10377.66</v>
      </c>
      <c r="I666" s="19">
        <f>ROUND(I663/I664,2)</f>
        <v>9562.07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>
        <v>-10.97</v>
      </c>
      <c r="I669" s="19">
        <f>SUM(F669:H669)</f>
        <v>-10.97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8237.7800000000007</v>
      </c>
      <c r="G671" s="19">
        <f>ROUND((G663+G668)/(G664+G669),2)</f>
        <v>10238.709999999999</v>
      </c>
      <c r="H671" s="19">
        <f>ROUND((H663+H668)/(H664+H669),2)</f>
        <v>10655.67</v>
      </c>
      <c r="I671" s="19">
        <f>ROUND((I663+I668)/(I664+I669),2)</f>
        <v>9646.51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fitToHeight="37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6" workbookViewId="0">
      <selection activeCell="C41" sqref="C41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Franklin School District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3493520</v>
      </c>
      <c r="C9" s="230">
        <f>'DOE25'!G196+'DOE25'!G214+'DOE25'!G232+'DOE25'!G275+'DOE25'!G294+'DOE25'!G313</f>
        <v>1439089</v>
      </c>
    </row>
    <row r="10" spans="1:3">
      <c r="A10" t="s">
        <v>779</v>
      </c>
      <c r="B10" s="241">
        <v>3021562</v>
      </c>
      <c r="C10" s="241">
        <v>1331157</v>
      </c>
    </row>
    <row r="11" spans="1:3">
      <c r="A11" t="s">
        <v>780</v>
      </c>
      <c r="B11" s="241">
        <v>471958</v>
      </c>
      <c r="C11" s="241">
        <v>107932</v>
      </c>
    </row>
    <row r="12" spans="1:3">
      <c r="A12" t="s">
        <v>781</v>
      </c>
      <c r="B12" s="241"/>
      <c r="C12" s="241"/>
    </row>
    <row r="13" spans="1:3">
      <c r="A13" t="str">
        <f>IF(B9=B13,IF(C9=C13,"Check Total OK","Check Total Error"),"Check Total Error")</f>
        <v>Check Total OK</v>
      </c>
      <c r="B13" s="232">
        <f>SUM(B10:B12)</f>
        <v>3493520</v>
      </c>
      <c r="C13" s="232">
        <f>SUM(C10:C12)</f>
        <v>1439089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1230334</v>
      </c>
      <c r="C18" s="230">
        <f>'DOE25'!G197+'DOE25'!G215+'DOE25'!G233+'DOE25'!G276+'DOE25'!G295+'DOE25'!G314</f>
        <v>530607</v>
      </c>
    </row>
    <row r="19" spans="1:3">
      <c r="A19" t="s">
        <v>779</v>
      </c>
      <c r="B19" s="241">
        <v>861234</v>
      </c>
      <c r="C19" s="241">
        <v>385958</v>
      </c>
    </row>
    <row r="20" spans="1:3">
      <c r="A20" t="s">
        <v>780</v>
      </c>
      <c r="B20" s="241">
        <v>369100</v>
      </c>
      <c r="C20" s="241">
        <v>144649</v>
      </c>
    </row>
    <row r="21" spans="1:3">
      <c r="A21" t="s">
        <v>781</v>
      </c>
      <c r="B21" s="241"/>
      <c r="C21" s="241"/>
    </row>
    <row r="22" spans="1:3">
      <c r="A22" t="str">
        <f>IF(B18=B22,IF(C18=C22,"Check Total OK","Check Total Error"),"Check Total Error")</f>
        <v>Check Total OK</v>
      </c>
      <c r="B22" s="232">
        <f>SUM(B19:B21)</f>
        <v>1230334</v>
      </c>
      <c r="C22" s="232">
        <f>SUM(C19:C21)</f>
        <v>530607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123661</v>
      </c>
      <c r="C36" s="236">
        <f>'DOE25'!G199+'DOE25'!G217+'DOE25'!G235+'DOE25'!G278+'DOE25'!G297+'DOE25'!G316</f>
        <v>49796</v>
      </c>
    </row>
    <row r="37" spans="1:3">
      <c r="A37" t="s">
        <v>779</v>
      </c>
      <c r="B37" s="241">
        <v>65086</v>
      </c>
      <c r="C37" s="241">
        <v>44510</v>
      </c>
    </row>
    <row r="38" spans="1:3">
      <c r="A38" t="s">
        <v>780</v>
      </c>
      <c r="B38" s="241"/>
      <c r="C38" s="241"/>
    </row>
    <row r="39" spans="1:3">
      <c r="A39" t="s">
        <v>781</v>
      </c>
      <c r="B39" s="241">
        <f>+B36-B37</f>
        <v>58575</v>
      </c>
      <c r="C39" s="241">
        <v>5286</v>
      </c>
    </row>
    <row r="40" spans="1:3">
      <c r="A40" t="str">
        <f>IF(B36=B40,IF(C36=C40,"Check Total OK","Check Total Error"),"Check Total Error")</f>
        <v>Check Total OK</v>
      </c>
      <c r="B40" s="232">
        <f>SUM(B37:B39)</f>
        <v>123661</v>
      </c>
      <c r="C40" s="232">
        <f>SUM(C37:C39)</f>
        <v>49796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8" sqref="D18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Franklin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8349250</v>
      </c>
      <c r="D5" s="20">
        <f>SUM('DOE25'!L196:L199)+SUM('DOE25'!L214:L217)+SUM('DOE25'!L232:L235)-F5-G5</f>
        <v>8300499</v>
      </c>
      <c r="E5" s="244"/>
      <c r="F5" s="256">
        <f>SUM('DOE25'!J196:J199)+SUM('DOE25'!J214:J217)+SUM('DOE25'!J232:J235)</f>
        <v>36453</v>
      </c>
      <c r="G5" s="53">
        <f>SUM('DOE25'!K196:K199)+SUM('DOE25'!K214:K217)+SUM('DOE25'!K232:K235)</f>
        <v>12298</v>
      </c>
      <c r="H5" s="260"/>
    </row>
    <row r="6" spans="1:9">
      <c r="A6" s="32">
        <v>2100</v>
      </c>
      <c r="B6" t="s">
        <v>801</v>
      </c>
      <c r="C6" s="246">
        <f t="shared" si="0"/>
        <v>1129100</v>
      </c>
      <c r="D6" s="20">
        <f>'DOE25'!L201+'DOE25'!L219+'DOE25'!L237-F6-G6</f>
        <v>1127340</v>
      </c>
      <c r="E6" s="244"/>
      <c r="F6" s="256">
        <f>'DOE25'!J201+'DOE25'!J219+'DOE25'!J237</f>
        <v>1005</v>
      </c>
      <c r="G6" s="53">
        <f>'DOE25'!K201+'DOE25'!K219+'DOE25'!K237</f>
        <v>755</v>
      </c>
      <c r="H6" s="260"/>
    </row>
    <row r="7" spans="1:9">
      <c r="A7" s="32">
        <v>2200</v>
      </c>
      <c r="B7" t="s">
        <v>834</v>
      </c>
      <c r="C7" s="246">
        <f t="shared" si="0"/>
        <v>414426</v>
      </c>
      <c r="D7" s="20">
        <f>'DOE25'!L202+'DOE25'!L220+'DOE25'!L238-F7-G7</f>
        <v>229266</v>
      </c>
      <c r="E7" s="244"/>
      <c r="F7" s="256">
        <f>'DOE25'!J202+'DOE25'!J220+'DOE25'!J238</f>
        <v>185160</v>
      </c>
      <c r="G7" s="53">
        <f>'DOE25'!K202+'DOE25'!K220+'DOE25'!K238</f>
        <v>0</v>
      </c>
      <c r="H7" s="260"/>
    </row>
    <row r="8" spans="1:9">
      <c r="A8" s="32">
        <v>2300</v>
      </c>
      <c r="B8" t="s">
        <v>802</v>
      </c>
      <c r="C8" s="246">
        <f t="shared" si="0"/>
        <v>471830</v>
      </c>
      <c r="D8" s="244"/>
      <c r="E8" s="20">
        <f>'DOE25'!L203+'DOE25'!L221+'DOE25'!L239-F8-G8-D9-D11</f>
        <v>465518</v>
      </c>
      <c r="F8" s="256">
        <f>'DOE25'!J203+'DOE25'!J221+'DOE25'!J239</f>
        <v>0</v>
      </c>
      <c r="G8" s="53">
        <f>'DOE25'!K203+'DOE25'!K221+'DOE25'!K239</f>
        <v>6312</v>
      </c>
      <c r="H8" s="260"/>
    </row>
    <row r="9" spans="1:9">
      <c r="A9" s="32">
        <v>2310</v>
      </c>
      <c r="B9" t="s">
        <v>818</v>
      </c>
      <c r="C9" s="246">
        <f t="shared" si="0"/>
        <v>92323</v>
      </c>
      <c r="D9" s="245">
        <v>92323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15000</v>
      </c>
      <c r="D10" s="244"/>
      <c r="E10" s="245">
        <v>15000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217590</v>
      </c>
      <c r="D11" s="245">
        <v>217590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848639</v>
      </c>
      <c r="D12" s="20">
        <f>'DOE25'!L204+'DOE25'!L222+'DOE25'!L240-F12-G12</f>
        <v>833344</v>
      </c>
      <c r="E12" s="244"/>
      <c r="F12" s="256">
        <f>'DOE25'!J204+'DOE25'!J222+'DOE25'!J240</f>
        <v>3777</v>
      </c>
      <c r="G12" s="53">
        <f>'DOE25'!K204+'DOE25'!K222+'DOE25'!K240</f>
        <v>11518</v>
      </c>
      <c r="H12" s="260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1209965</v>
      </c>
      <c r="D14" s="20">
        <f>'DOE25'!L206+'DOE25'!L224+'DOE25'!L242-F14-G14</f>
        <v>1199425</v>
      </c>
      <c r="E14" s="244"/>
      <c r="F14" s="256">
        <f>'DOE25'!J206+'DOE25'!J224+'DOE25'!J242</f>
        <v>10540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582891</v>
      </c>
      <c r="D15" s="20">
        <f>'DOE25'!L207+'DOE25'!L225+'DOE25'!L243-F15-G15</f>
        <v>582891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62560</v>
      </c>
      <c r="D16" s="244"/>
      <c r="E16" s="20">
        <f>'DOE25'!L208+'DOE25'!L226+'DOE25'!L244-F16-G16</f>
        <v>62560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18081</v>
      </c>
      <c r="D17" s="20">
        <f>'DOE25'!L250-F17-G17</f>
        <v>18081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655168</v>
      </c>
      <c r="D25" s="244"/>
      <c r="E25" s="244"/>
      <c r="F25" s="259"/>
      <c r="G25" s="257"/>
      <c r="H25" s="258">
        <f>'DOE25'!L259+'DOE25'!L260+'DOE25'!L340+'DOE25'!L341</f>
        <v>655168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327587</v>
      </c>
      <c r="D29" s="20">
        <f>'DOE25'!L357+'DOE25'!L358+'DOE25'!L359-'DOE25'!I366-F29-G29</f>
        <v>324477</v>
      </c>
      <c r="E29" s="244"/>
      <c r="F29" s="256">
        <f>'DOE25'!J357+'DOE25'!J358+'DOE25'!J359</f>
        <v>2577</v>
      </c>
      <c r="G29" s="53">
        <f>'DOE25'!K357+'DOE25'!K358+'DOE25'!K359</f>
        <v>533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0</v>
      </c>
      <c r="D31" s="20">
        <f>'DOE25'!L289+'DOE25'!L308+'DOE25'!L327+'DOE25'!L332+'DOE25'!L333+'DOE25'!L334-F31-G31</f>
        <v>0</v>
      </c>
      <c r="E31" s="244"/>
      <c r="F31" s="256">
        <f>'DOE25'!J289+'DOE25'!J308+'DOE25'!J327+'DOE25'!J332+'DOE25'!J333+'DOE25'!J334</f>
        <v>0</v>
      </c>
      <c r="G31" s="53">
        <f>'DOE25'!K289+'DOE25'!K308+'DOE25'!K327+'DOE25'!K332+'DOE25'!K333+'DOE25'!K334</f>
        <v>0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12925236</v>
      </c>
      <c r="E33" s="247">
        <f>SUM(E5:E31)</f>
        <v>543078</v>
      </c>
      <c r="F33" s="247">
        <f>SUM(F5:F31)</f>
        <v>239512</v>
      </c>
      <c r="G33" s="247">
        <f>SUM(G5:G31)</f>
        <v>31416</v>
      </c>
      <c r="H33" s="247">
        <f>SUM(H5:H31)</f>
        <v>655168</v>
      </c>
    </row>
    <row r="35" spans="2:8" ht="12" thickBot="1">
      <c r="B35" s="254" t="s">
        <v>847</v>
      </c>
      <c r="D35" s="255">
        <f>E33</f>
        <v>543078</v>
      </c>
      <c r="E35" s="250"/>
    </row>
    <row r="36" spans="2:8" ht="12" thickTop="1">
      <c r="B36" t="s">
        <v>815</v>
      </c>
      <c r="D36" s="20">
        <f>D33</f>
        <v>12925236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46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Franklin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36061</v>
      </c>
      <c r="D8" s="95">
        <f>'DOE25'!G9</f>
        <v>104989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261574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402502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316685</v>
      </c>
      <c r="D12" s="95">
        <f>'DOE25'!G13</f>
        <v>443069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7500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13759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762748</v>
      </c>
      <c r="D18" s="41">
        <f>SUM(D8:D17)</f>
        <v>561817</v>
      </c>
      <c r="E18" s="41">
        <f>SUM(E8:E17)</f>
        <v>0</v>
      </c>
      <c r="F18" s="41">
        <f>SUM(F8:F17)</f>
        <v>0</v>
      </c>
      <c r="G18" s="41">
        <f>SUM(G8:G17)</f>
        <v>261574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0</v>
      </c>
      <c r="D21" s="95">
        <f>'DOE25'!G22</f>
        <v>402502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3893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244324</v>
      </c>
      <c r="D23" s="95">
        <f>'DOE25'!G24</f>
        <v>3736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46010</v>
      </c>
      <c r="D27" s="95">
        <f>'DOE25'!G28</f>
        <v>6895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294227</v>
      </c>
      <c r="D31" s="41">
        <f>SUM(D21:D30)</f>
        <v>413133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13759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134925</v>
      </c>
      <c r="E46" s="95">
        <f>'DOE25'!H47</f>
        <v>0</v>
      </c>
      <c r="F46" s="95">
        <f>'DOE25'!I47</f>
        <v>0</v>
      </c>
      <c r="G46" s="95">
        <f>'DOE25'!J47</f>
        <v>261574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455985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12536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468521</v>
      </c>
      <c r="D49" s="41">
        <f>SUM(D34:D48)</f>
        <v>148684</v>
      </c>
      <c r="E49" s="41">
        <f>SUM(E34:E48)</f>
        <v>0</v>
      </c>
      <c r="F49" s="41">
        <f>SUM(F34:F48)</f>
        <v>0</v>
      </c>
      <c r="G49" s="41">
        <f>SUM(G34:G48)</f>
        <v>261574</v>
      </c>
      <c r="H49" s="124"/>
      <c r="I49" s="124"/>
    </row>
    <row r="50" spans="1:9" ht="12" thickTop="1">
      <c r="A50" s="38" t="s">
        <v>895</v>
      </c>
      <c r="B50" s="2"/>
      <c r="C50" s="41">
        <f>C49+C31</f>
        <v>762748</v>
      </c>
      <c r="D50" s="41">
        <f>D49+D31</f>
        <v>561817</v>
      </c>
      <c r="E50" s="41">
        <f>E49+E31</f>
        <v>0</v>
      </c>
      <c r="F50" s="41">
        <f>F49+F31</f>
        <v>0</v>
      </c>
      <c r="G50" s="41">
        <f>G49+G31</f>
        <v>261574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3072718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705566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32</v>
      </c>
      <c r="D58" s="95">
        <f>'DOE25'!G95</f>
        <v>252</v>
      </c>
      <c r="E58" s="95">
        <f>'DOE25'!H95</f>
        <v>0</v>
      </c>
      <c r="F58" s="95">
        <f>'DOE25'!I95</f>
        <v>0</v>
      </c>
      <c r="G58" s="95">
        <f>'DOE25'!J95</f>
        <v>378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187877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21928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727526</v>
      </c>
      <c r="D61" s="130">
        <f>SUM(D56:D60)</f>
        <v>188129</v>
      </c>
      <c r="E61" s="130">
        <f>SUM(E56:E60)</f>
        <v>0</v>
      </c>
      <c r="F61" s="130">
        <f>SUM(F56:F60)</f>
        <v>0</v>
      </c>
      <c r="G61" s="130">
        <f>SUM(G56:G60)</f>
        <v>378</v>
      </c>
      <c r="H61"/>
      <c r="I61"/>
    </row>
    <row r="62" spans="1:9" ht="12" thickTop="1">
      <c r="A62" s="29" t="s">
        <v>175</v>
      </c>
      <c r="B62" s="6"/>
      <c r="C62" s="22">
        <f>C55+C61</f>
        <v>3800244</v>
      </c>
      <c r="D62" s="22">
        <f>D55+D61</f>
        <v>188129</v>
      </c>
      <c r="E62" s="22">
        <f>E55+E61</f>
        <v>0</v>
      </c>
      <c r="F62" s="22">
        <f>F55+F61</f>
        <v>0</v>
      </c>
      <c r="G62" s="22">
        <f>G55+G61</f>
        <v>378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8499303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1316652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7364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9823319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181944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138128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6531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1563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326603</v>
      </c>
      <c r="D77" s="130">
        <f>SUM(D71:D76)</f>
        <v>1563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10149922</v>
      </c>
      <c r="D80" s="130">
        <f>SUM(D78:D79)+D77+D69</f>
        <v>1563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212511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171784</v>
      </c>
      <c r="D87" s="95">
        <f>SUM('DOE25'!G152:G160)</f>
        <v>436330</v>
      </c>
      <c r="E87" s="95">
        <f>SUM('DOE25'!H152:H160)</f>
        <v>0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384295</v>
      </c>
      <c r="D90" s="131">
        <f>SUM(D84:D89)</f>
        <v>436330</v>
      </c>
      <c r="E90" s="131">
        <f>SUM(E84:E89)</f>
        <v>0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>
      <c r="A103" s="33" t="s">
        <v>765</v>
      </c>
      <c r="C103" s="86">
        <f>C62+C80+C90+C102</f>
        <v>14334461</v>
      </c>
      <c r="D103" s="86">
        <f>D62+D80+D90+D102</f>
        <v>626022</v>
      </c>
      <c r="E103" s="86">
        <f>E62+E80+E90+E102</f>
        <v>0</v>
      </c>
      <c r="F103" s="86">
        <f>F62+F80+F90+F102</f>
        <v>0</v>
      </c>
      <c r="G103" s="86">
        <f>G62+G80+G102</f>
        <v>378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5255472</v>
      </c>
      <c r="D108" s="24" t="s">
        <v>289</v>
      </c>
      <c r="E108" s="95">
        <f>('DOE25'!L275)+('DOE25'!L294)+('DOE25'!L313)</f>
        <v>0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2735290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93628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264860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18081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8367331</v>
      </c>
      <c r="D114" s="86">
        <f>SUM(D108:D113)</f>
        <v>0</v>
      </c>
      <c r="E114" s="86">
        <f>SUM(E108:E113)</f>
        <v>0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1129100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414426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781743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848639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1209965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582891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62560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633890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5029324</v>
      </c>
      <c r="D127" s="86">
        <f>SUM(D117:D126)</f>
        <v>633890</v>
      </c>
      <c r="E127" s="86">
        <f>SUM(E117:E126)</f>
        <v>0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438824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216344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378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-378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655168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>
      <c r="A144" s="33" t="s">
        <v>244</v>
      </c>
      <c r="C144" s="86">
        <f>(C114+C127+C143)</f>
        <v>14051823</v>
      </c>
      <c r="D144" s="86">
        <f>(D114+D127+D143)</f>
        <v>633890</v>
      </c>
      <c r="E144" s="86">
        <f>(E114+E127+E143)</f>
        <v>0</v>
      </c>
      <c r="F144" s="86">
        <f>(F114+F127+F143)</f>
        <v>0</v>
      </c>
      <c r="G144" s="86">
        <f>(G114+G127+G143)</f>
        <v>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20</v>
      </c>
      <c r="C150" s="153">
        <f>'DOE25'!G489</f>
        <v>20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 t="str">
        <f>'DOE25'!F490</f>
        <v>8/99</v>
      </c>
      <c r="C151" s="152" t="str">
        <f>'DOE25'!G490</f>
        <v>05/06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 t="str">
        <f>'DOE25'!F491</f>
        <v>8/19</v>
      </c>
      <c r="C152" s="152" t="str">
        <f>'DOE25'!G491</f>
        <v>05/26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5010376</v>
      </c>
      <c r="C153" s="137">
        <f>'DOE25'!G492</f>
        <v>2700000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5.2</v>
      </c>
      <c r="C154" s="137">
        <f>'DOE25'!G493</f>
        <v>4.26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2000000</v>
      </c>
      <c r="C155" s="137">
        <f>'DOE25'!G494</f>
        <v>2149288.77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4149288.77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250000</v>
      </c>
      <c r="C157" s="137">
        <f>'DOE25'!G496</f>
        <v>142105.26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392105.26</v>
      </c>
    </row>
    <row r="158" spans="1:9">
      <c r="A158" s="22" t="s">
        <v>35</v>
      </c>
      <c r="B158" s="137">
        <f>'DOE25'!F497</f>
        <v>1750000</v>
      </c>
      <c r="C158" s="137">
        <f>'DOE25'!G497</f>
        <v>2007183.51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3757183.51</v>
      </c>
    </row>
    <row r="159" spans="1:9">
      <c r="A159" s="22" t="s">
        <v>36</v>
      </c>
      <c r="B159" s="137">
        <f>'DOE25'!F498</f>
        <v>424267</v>
      </c>
      <c r="C159" s="137">
        <f>'DOE25'!G498</f>
        <v>633139.31999999995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1057406.3199999998</v>
      </c>
    </row>
    <row r="160" spans="1:9">
      <c r="A160" s="22" t="s">
        <v>37</v>
      </c>
      <c r="B160" s="137">
        <f>'DOE25'!F499</f>
        <v>2174267</v>
      </c>
      <c r="C160" s="137">
        <f>'DOE25'!G499</f>
        <v>2640322.83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4814589.83</v>
      </c>
    </row>
    <row r="161" spans="1:7">
      <c r="A161" s="22" t="s">
        <v>38</v>
      </c>
      <c r="B161" s="137">
        <f>'DOE25'!F500</f>
        <v>250000</v>
      </c>
      <c r="C161" s="137">
        <f>'DOE25'!G500</f>
        <v>142105.26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392105.26</v>
      </c>
    </row>
    <row r="162" spans="1:7">
      <c r="A162" s="22" t="s">
        <v>39</v>
      </c>
      <c r="B162" s="137">
        <f>'DOE25'!F501</f>
        <v>99773</v>
      </c>
      <c r="C162" s="137">
        <f>'DOE25'!G501</f>
        <v>82780.990000000005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182553.99</v>
      </c>
    </row>
    <row r="163" spans="1:7">
      <c r="A163" s="22" t="s">
        <v>246</v>
      </c>
      <c r="B163" s="137">
        <f>'DOE25'!F502</f>
        <v>349773</v>
      </c>
      <c r="C163" s="137">
        <f>'DOE25'!G502</f>
        <v>224886.25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574659.25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Franklin School District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8238</v>
      </c>
    </row>
    <row r="5" spans="1:4">
      <c r="B5" t="s">
        <v>704</v>
      </c>
      <c r="C5" s="179">
        <f>IF('DOE25'!G664+'DOE25'!G669=0,0,ROUND('DOE25'!G671,0))</f>
        <v>10239</v>
      </c>
    </row>
    <row r="6" spans="1:4">
      <c r="B6" t="s">
        <v>62</v>
      </c>
      <c r="C6" s="179">
        <f>IF('DOE25'!H664+'DOE25'!H669=0,0,ROUND('DOE25'!H671,0))</f>
        <v>10656</v>
      </c>
    </row>
    <row r="7" spans="1:4">
      <c r="B7" t="s">
        <v>705</v>
      </c>
      <c r="C7" s="179">
        <f>IF('DOE25'!I664+'DOE25'!I669=0,0,ROUND('DOE25'!I671,0))</f>
        <v>9647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5255472</v>
      </c>
      <c r="D10" s="182">
        <f>ROUND((C10/$C$28)*100,1)</f>
        <v>37.4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2735290</v>
      </c>
      <c r="D11" s="182">
        <f>ROUND((C11/$C$28)*100,1)</f>
        <v>19.5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93628</v>
      </c>
      <c r="D12" s="182">
        <f>ROUND((C12/$C$28)*100,1)</f>
        <v>0.7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264860</v>
      </c>
      <c r="D13" s="182">
        <f>ROUND((C13/$C$28)*100,1)</f>
        <v>1.9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1129100</v>
      </c>
      <c r="D15" s="182">
        <f t="shared" ref="D15:D27" si="0">ROUND((C15/$C$28)*100,1)</f>
        <v>8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414426</v>
      </c>
      <c r="D16" s="182">
        <f t="shared" si="0"/>
        <v>2.9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844303</v>
      </c>
      <c r="D17" s="182">
        <f t="shared" si="0"/>
        <v>6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848639</v>
      </c>
      <c r="D18" s="182">
        <f t="shared" si="0"/>
        <v>6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1209965</v>
      </c>
      <c r="D20" s="182">
        <f t="shared" si="0"/>
        <v>8.6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582891</v>
      </c>
      <c r="D21" s="182">
        <f t="shared" si="0"/>
        <v>4.0999999999999996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18081</v>
      </c>
      <c r="D24" s="182">
        <f t="shared" si="0"/>
        <v>0.1</v>
      </c>
    </row>
    <row r="25" spans="1:4">
      <c r="A25">
        <v>5120</v>
      </c>
      <c r="B25" t="s">
        <v>720</v>
      </c>
      <c r="C25" s="179">
        <f>ROUND('DOE25'!L260+'DOE25'!L341,0)</f>
        <v>216344</v>
      </c>
      <c r="D25" s="182">
        <f t="shared" si="0"/>
        <v>1.5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446013</v>
      </c>
      <c r="D27" s="182">
        <f t="shared" si="0"/>
        <v>3.2</v>
      </c>
    </row>
    <row r="28" spans="1:4">
      <c r="B28" s="187" t="s">
        <v>723</v>
      </c>
      <c r="C28" s="180">
        <f>SUM(C10:C27)</f>
        <v>14059012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>
      <c r="B30" s="187" t="s">
        <v>729</v>
      </c>
      <c r="C30" s="180">
        <f>SUM(C28:C29)</f>
        <v>14059012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438824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3072718</v>
      </c>
      <c r="D35" s="182">
        <f t="shared" ref="D35:D40" si="1">ROUND((C35/$C$41)*100,1)</f>
        <v>20.8</v>
      </c>
    </row>
    <row r="36" spans="1:4">
      <c r="B36" s="185" t="s">
        <v>743</v>
      </c>
      <c r="C36" s="179">
        <f>SUM('DOE25'!F111:J111)-SUM('DOE25'!G96:G109)+('DOE25'!F173+'DOE25'!F174+'DOE25'!I173+'DOE25'!I174)-C35</f>
        <v>728156</v>
      </c>
      <c r="D36" s="182">
        <f t="shared" si="1"/>
        <v>4.9000000000000004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9823319</v>
      </c>
      <c r="D37" s="182">
        <f t="shared" si="1"/>
        <v>66.5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328166</v>
      </c>
      <c r="D38" s="182">
        <f t="shared" si="1"/>
        <v>2.2000000000000002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820625</v>
      </c>
      <c r="D39" s="182">
        <f t="shared" si="1"/>
        <v>5.6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14772984</v>
      </c>
      <c r="D41" s="184">
        <f>SUM(D35:D40)</f>
        <v>100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P30" sqref="P30:Z30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>
      <c r="A2" s="292" t="s">
        <v>767</v>
      </c>
      <c r="B2" s="293"/>
      <c r="C2" s="293"/>
      <c r="D2" s="293"/>
      <c r="E2" s="293"/>
      <c r="F2" s="290" t="str">
        <f>'DOE25'!A2</f>
        <v>Franklin School District</v>
      </c>
      <c r="G2" s="291"/>
      <c r="H2" s="291"/>
      <c r="I2" s="291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08"/>
      <c r="AO29" s="208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08"/>
      <c r="BB29" s="208"/>
      <c r="BC29" s="280"/>
      <c r="BD29" s="280"/>
      <c r="BE29" s="280"/>
      <c r="BF29" s="280"/>
      <c r="BG29" s="280"/>
      <c r="BH29" s="280"/>
      <c r="BI29" s="280"/>
      <c r="BJ29" s="280"/>
      <c r="BK29" s="280"/>
      <c r="BL29" s="280"/>
      <c r="BM29" s="280"/>
      <c r="BN29" s="208"/>
      <c r="BO29" s="208"/>
      <c r="BP29" s="280"/>
      <c r="BQ29" s="280"/>
      <c r="BR29" s="280"/>
      <c r="BS29" s="280"/>
      <c r="BT29" s="280"/>
      <c r="BU29" s="280"/>
      <c r="BV29" s="280"/>
      <c r="BW29" s="280"/>
      <c r="BX29" s="280"/>
      <c r="BY29" s="280"/>
      <c r="BZ29" s="280"/>
      <c r="CA29" s="208"/>
      <c r="CB29" s="208"/>
      <c r="CC29" s="280"/>
      <c r="CD29" s="280"/>
      <c r="CE29" s="280"/>
      <c r="CF29" s="280"/>
      <c r="CG29" s="280"/>
      <c r="CH29" s="280"/>
      <c r="CI29" s="280"/>
      <c r="CJ29" s="280"/>
      <c r="CK29" s="280"/>
      <c r="CL29" s="280"/>
      <c r="CM29" s="280"/>
      <c r="CN29" s="208"/>
      <c r="CO29" s="208"/>
      <c r="CP29" s="280"/>
      <c r="CQ29" s="280"/>
      <c r="CR29" s="280"/>
      <c r="CS29" s="280"/>
      <c r="CT29" s="280"/>
      <c r="CU29" s="280"/>
      <c r="CV29" s="280"/>
      <c r="CW29" s="280"/>
      <c r="CX29" s="280"/>
      <c r="CY29" s="280"/>
      <c r="CZ29" s="280"/>
      <c r="DA29" s="208"/>
      <c r="DB29" s="208"/>
      <c r="DC29" s="280"/>
      <c r="DD29" s="280"/>
      <c r="DE29" s="280"/>
      <c r="DF29" s="280"/>
      <c r="DG29" s="280"/>
      <c r="DH29" s="280"/>
      <c r="DI29" s="280"/>
      <c r="DJ29" s="280"/>
      <c r="DK29" s="280"/>
      <c r="DL29" s="280"/>
      <c r="DM29" s="280"/>
      <c r="DN29" s="208"/>
      <c r="DO29" s="208"/>
      <c r="DP29" s="280"/>
      <c r="DQ29" s="280"/>
      <c r="DR29" s="280"/>
      <c r="DS29" s="280"/>
      <c r="DT29" s="280"/>
      <c r="DU29" s="280"/>
      <c r="DV29" s="280"/>
      <c r="DW29" s="280"/>
      <c r="DX29" s="280"/>
      <c r="DY29" s="280"/>
      <c r="DZ29" s="280"/>
      <c r="EA29" s="208"/>
      <c r="EB29" s="208"/>
      <c r="EC29" s="280"/>
      <c r="ED29" s="280"/>
      <c r="EE29" s="280"/>
      <c r="EF29" s="280"/>
      <c r="EG29" s="280"/>
      <c r="EH29" s="280"/>
      <c r="EI29" s="280"/>
      <c r="EJ29" s="280"/>
      <c r="EK29" s="280"/>
      <c r="EL29" s="280"/>
      <c r="EM29" s="280"/>
      <c r="EN29" s="208"/>
      <c r="EO29" s="208"/>
      <c r="EP29" s="280"/>
      <c r="EQ29" s="280"/>
      <c r="ER29" s="280"/>
      <c r="ES29" s="280"/>
      <c r="ET29" s="280"/>
      <c r="EU29" s="280"/>
      <c r="EV29" s="280"/>
      <c r="EW29" s="280"/>
      <c r="EX29" s="280"/>
      <c r="EY29" s="280"/>
      <c r="EZ29" s="280"/>
      <c r="FA29" s="208"/>
      <c r="FB29" s="208"/>
      <c r="FC29" s="280"/>
      <c r="FD29" s="280"/>
      <c r="FE29" s="280"/>
      <c r="FF29" s="280"/>
      <c r="FG29" s="280"/>
      <c r="FH29" s="280"/>
      <c r="FI29" s="280"/>
      <c r="FJ29" s="280"/>
      <c r="FK29" s="280"/>
      <c r="FL29" s="280"/>
      <c r="FM29" s="280"/>
      <c r="FN29" s="208"/>
      <c r="FO29" s="208"/>
      <c r="FP29" s="280"/>
      <c r="FQ29" s="280"/>
      <c r="FR29" s="280"/>
      <c r="FS29" s="280"/>
      <c r="FT29" s="280"/>
      <c r="FU29" s="280"/>
      <c r="FV29" s="280"/>
      <c r="FW29" s="280"/>
      <c r="FX29" s="280"/>
      <c r="FY29" s="280"/>
      <c r="FZ29" s="280"/>
      <c r="GA29" s="208"/>
      <c r="GB29" s="208"/>
      <c r="GC29" s="280"/>
      <c r="GD29" s="280"/>
      <c r="GE29" s="280"/>
      <c r="GF29" s="280"/>
      <c r="GG29" s="280"/>
      <c r="GH29" s="280"/>
      <c r="GI29" s="280"/>
      <c r="GJ29" s="280"/>
      <c r="GK29" s="280"/>
      <c r="GL29" s="280"/>
      <c r="GM29" s="280"/>
      <c r="GN29" s="208"/>
      <c r="GO29" s="208"/>
      <c r="GP29" s="280"/>
      <c r="GQ29" s="280"/>
      <c r="GR29" s="280"/>
      <c r="GS29" s="280"/>
      <c r="GT29" s="280"/>
      <c r="GU29" s="280"/>
      <c r="GV29" s="280"/>
      <c r="GW29" s="280"/>
      <c r="GX29" s="280"/>
      <c r="GY29" s="280"/>
      <c r="GZ29" s="280"/>
      <c r="HA29" s="208"/>
      <c r="HB29" s="208"/>
      <c r="HC29" s="280"/>
      <c r="HD29" s="280"/>
      <c r="HE29" s="280"/>
      <c r="HF29" s="280"/>
      <c r="HG29" s="280"/>
      <c r="HH29" s="280"/>
      <c r="HI29" s="280"/>
      <c r="HJ29" s="280"/>
      <c r="HK29" s="280"/>
      <c r="HL29" s="280"/>
      <c r="HM29" s="280"/>
      <c r="HN29" s="208"/>
      <c r="HO29" s="208"/>
      <c r="HP29" s="280"/>
      <c r="HQ29" s="280"/>
      <c r="HR29" s="280"/>
      <c r="HS29" s="280"/>
      <c r="HT29" s="280"/>
      <c r="HU29" s="280"/>
      <c r="HV29" s="280"/>
      <c r="HW29" s="280"/>
      <c r="HX29" s="280"/>
      <c r="HY29" s="280"/>
      <c r="HZ29" s="280"/>
      <c r="IA29" s="208"/>
      <c r="IB29" s="208"/>
      <c r="IC29" s="280"/>
      <c r="ID29" s="280"/>
      <c r="IE29" s="280"/>
      <c r="IF29" s="280"/>
      <c r="IG29" s="280"/>
      <c r="IH29" s="280"/>
      <c r="II29" s="280"/>
      <c r="IJ29" s="280"/>
      <c r="IK29" s="280"/>
      <c r="IL29" s="280"/>
      <c r="IM29" s="280"/>
      <c r="IN29" s="208"/>
      <c r="IO29" s="208"/>
      <c r="IP29" s="280"/>
      <c r="IQ29" s="280"/>
      <c r="IR29" s="280"/>
      <c r="IS29" s="280"/>
      <c r="IT29" s="280"/>
      <c r="IU29" s="280"/>
      <c r="IV29" s="280"/>
    </row>
    <row r="30" spans="1:256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08"/>
      <c r="AO30" s="208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08"/>
      <c r="BB30" s="208"/>
      <c r="BC30" s="280"/>
      <c r="BD30" s="280"/>
      <c r="BE30" s="280"/>
      <c r="BF30" s="280"/>
      <c r="BG30" s="280"/>
      <c r="BH30" s="280"/>
      <c r="BI30" s="280"/>
      <c r="BJ30" s="280"/>
      <c r="BK30" s="280"/>
      <c r="BL30" s="280"/>
      <c r="BM30" s="280"/>
      <c r="BN30" s="208"/>
      <c r="BO30" s="208"/>
      <c r="BP30" s="280"/>
      <c r="BQ30" s="280"/>
      <c r="BR30" s="280"/>
      <c r="BS30" s="280"/>
      <c r="BT30" s="280"/>
      <c r="BU30" s="280"/>
      <c r="BV30" s="280"/>
      <c r="BW30" s="280"/>
      <c r="BX30" s="280"/>
      <c r="BY30" s="280"/>
      <c r="BZ30" s="280"/>
      <c r="CA30" s="208"/>
      <c r="CB30" s="208"/>
      <c r="CC30" s="280"/>
      <c r="CD30" s="280"/>
      <c r="CE30" s="280"/>
      <c r="CF30" s="280"/>
      <c r="CG30" s="280"/>
      <c r="CH30" s="280"/>
      <c r="CI30" s="280"/>
      <c r="CJ30" s="280"/>
      <c r="CK30" s="280"/>
      <c r="CL30" s="280"/>
      <c r="CM30" s="280"/>
      <c r="CN30" s="208"/>
      <c r="CO30" s="208"/>
      <c r="CP30" s="280"/>
      <c r="CQ30" s="280"/>
      <c r="CR30" s="280"/>
      <c r="CS30" s="280"/>
      <c r="CT30" s="280"/>
      <c r="CU30" s="280"/>
      <c r="CV30" s="280"/>
      <c r="CW30" s="280"/>
      <c r="CX30" s="280"/>
      <c r="CY30" s="280"/>
      <c r="CZ30" s="280"/>
      <c r="DA30" s="208"/>
      <c r="DB30" s="208"/>
      <c r="DC30" s="280"/>
      <c r="DD30" s="280"/>
      <c r="DE30" s="280"/>
      <c r="DF30" s="280"/>
      <c r="DG30" s="280"/>
      <c r="DH30" s="280"/>
      <c r="DI30" s="280"/>
      <c r="DJ30" s="280"/>
      <c r="DK30" s="280"/>
      <c r="DL30" s="280"/>
      <c r="DM30" s="280"/>
      <c r="DN30" s="208"/>
      <c r="DO30" s="208"/>
      <c r="DP30" s="280"/>
      <c r="DQ30" s="280"/>
      <c r="DR30" s="280"/>
      <c r="DS30" s="280"/>
      <c r="DT30" s="280"/>
      <c r="DU30" s="280"/>
      <c r="DV30" s="280"/>
      <c r="DW30" s="280"/>
      <c r="DX30" s="280"/>
      <c r="DY30" s="280"/>
      <c r="DZ30" s="280"/>
      <c r="EA30" s="208"/>
      <c r="EB30" s="208"/>
      <c r="EC30" s="280"/>
      <c r="ED30" s="280"/>
      <c r="EE30" s="280"/>
      <c r="EF30" s="280"/>
      <c r="EG30" s="280"/>
      <c r="EH30" s="280"/>
      <c r="EI30" s="280"/>
      <c r="EJ30" s="280"/>
      <c r="EK30" s="280"/>
      <c r="EL30" s="280"/>
      <c r="EM30" s="280"/>
      <c r="EN30" s="208"/>
      <c r="EO30" s="208"/>
      <c r="EP30" s="280"/>
      <c r="EQ30" s="280"/>
      <c r="ER30" s="280"/>
      <c r="ES30" s="280"/>
      <c r="ET30" s="280"/>
      <c r="EU30" s="280"/>
      <c r="EV30" s="280"/>
      <c r="EW30" s="280"/>
      <c r="EX30" s="280"/>
      <c r="EY30" s="280"/>
      <c r="EZ30" s="280"/>
      <c r="FA30" s="208"/>
      <c r="FB30" s="208"/>
      <c r="FC30" s="280"/>
      <c r="FD30" s="280"/>
      <c r="FE30" s="280"/>
      <c r="FF30" s="280"/>
      <c r="FG30" s="280"/>
      <c r="FH30" s="280"/>
      <c r="FI30" s="280"/>
      <c r="FJ30" s="280"/>
      <c r="FK30" s="280"/>
      <c r="FL30" s="280"/>
      <c r="FM30" s="280"/>
      <c r="FN30" s="208"/>
      <c r="FO30" s="208"/>
      <c r="FP30" s="280"/>
      <c r="FQ30" s="280"/>
      <c r="FR30" s="280"/>
      <c r="FS30" s="280"/>
      <c r="FT30" s="280"/>
      <c r="FU30" s="280"/>
      <c r="FV30" s="280"/>
      <c r="FW30" s="280"/>
      <c r="FX30" s="280"/>
      <c r="FY30" s="280"/>
      <c r="FZ30" s="280"/>
      <c r="GA30" s="208"/>
      <c r="GB30" s="208"/>
      <c r="GC30" s="280"/>
      <c r="GD30" s="280"/>
      <c r="GE30" s="280"/>
      <c r="GF30" s="280"/>
      <c r="GG30" s="280"/>
      <c r="GH30" s="280"/>
      <c r="GI30" s="280"/>
      <c r="GJ30" s="280"/>
      <c r="GK30" s="280"/>
      <c r="GL30" s="280"/>
      <c r="GM30" s="280"/>
      <c r="GN30" s="208"/>
      <c r="GO30" s="208"/>
      <c r="GP30" s="280"/>
      <c r="GQ30" s="280"/>
      <c r="GR30" s="280"/>
      <c r="GS30" s="280"/>
      <c r="GT30" s="280"/>
      <c r="GU30" s="280"/>
      <c r="GV30" s="280"/>
      <c r="GW30" s="280"/>
      <c r="GX30" s="280"/>
      <c r="GY30" s="280"/>
      <c r="GZ30" s="280"/>
      <c r="HA30" s="208"/>
      <c r="HB30" s="208"/>
      <c r="HC30" s="280"/>
      <c r="HD30" s="280"/>
      <c r="HE30" s="280"/>
      <c r="HF30" s="280"/>
      <c r="HG30" s="280"/>
      <c r="HH30" s="280"/>
      <c r="HI30" s="280"/>
      <c r="HJ30" s="280"/>
      <c r="HK30" s="280"/>
      <c r="HL30" s="280"/>
      <c r="HM30" s="280"/>
      <c r="HN30" s="208"/>
      <c r="HO30" s="208"/>
      <c r="HP30" s="280"/>
      <c r="HQ30" s="280"/>
      <c r="HR30" s="280"/>
      <c r="HS30" s="280"/>
      <c r="HT30" s="280"/>
      <c r="HU30" s="280"/>
      <c r="HV30" s="280"/>
      <c r="HW30" s="280"/>
      <c r="HX30" s="280"/>
      <c r="HY30" s="280"/>
      <c r="HZ30" s="280"/>
      <c r="IA30" s="208"/>
      <c r="IB30" s="208"/>
      <c r="IC30" s="280"/>
      <c r="ID30" s="280"/>
      <c r="IE30" s="280"/>
      <c r="IF30" s="280"/>
      <c r="IG30" s="280"/>
      <c r="IH30" s="280"/>
      <c r="II30" s="280"/>
      <c r="IJ30" s="280"/>
      <c r="IK30" s="280"/>
      <c r="IL30" s="280"/>
      <c r="IM30" s="280"/>
      <c r="IN30" s="208"/>
      <c r="IO30" s="208"/>
      <c r="IP30" s="280"/>
      <c r="IQ30" s="280"/>
      <c r="IR30" s="280"/>
      <c r="IS30" s="280"/>
      <c r="IT30" s="280"/>
      <c r="IU30" s="280"/>
      <c r="IV30" s="280"/>
    </row>
    <row r="31" spans="1:256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08"/>
      <c r="AO31" s="208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08"/>
      <c r="BB31" s="208"/>
      <c r="BC31" s="280"/>
      <c r="BD31" s="280"/>
      <c r="BE31" s="280"/>
      <c r="BF31" s="280"/>
      <c r="BG31" s="280"/>
      <c r="BH31" s="280"/>
      <c r="BI31" s="280"/>
      <c r="BJ31" s="280"/>
      <c r="BK31" s="280"/>
      <c r="BL31" s="280"/>
      <c r="BM31" s="280"/>
      <c r="BN31" s="208"/>
      <c r="BO31" s="208"/>
      <c r="BP31" s="280"/>
      <c r="BQ31" s="280"/>
      <c r="BR31" s="280"/>
      <c r="BS31" s="280"/>
      <c r="BT31" s="280"/>
      <c r="BU31" s="280"/>
      <c r="BV31" s="280"/>
      <c r="BW31" s="280"/>
      <c r="BX31" s="280"/>
      <c r="BY31" s="280"/>
      <c r="BZ31" s="280"/>
      <c r="CA31" s="208"/>
      <c r="CB31" s="208"/>
      <c r="CC31" s="280"/>
      <c r="CD31" s="280"/>
      <c r="CE31" s="280"/>
      <c r="CF31" s="280"/>
      <c r="CG31" s="280"/>
      <c r="CH31" s="280"/>
      <c r="CI31" s="280"/>
      <c r="CJ31" s="280"/>
      <c r="CK31" s="280"/>
      <c r="CL31" s="280"/>
      <c r="CM31" s="280"/>
      <c r="CN31" s="208"/>
      <c r="CO31" s="208"/>
      <c r="CP31" s="280"/>
      <c r="CQ31" s="280"/>
      <c r="CR31" s="280"/>
      <c r="CS31" s="280"/>
      <c r="CT31" s="280"/>
      <c r="CU31" s="280"/>
      <c r="CV31" s="280"/>
      <c r="CW31" s="280"/>
      <c r="CX31" s="280"/>
      <c r="CY31" s="280"/>
      <c r="CZ31" s="280"/>
      <c r="DA31" s="208"/>
      <c r="DB31" s="208"/>
      <c r="DC31" s="280"/>
      <c r="DD31" s="280"/>
      <c r="DE31" s="280"/>
      <c r="DF31" s="280"/>
      <c r="DG31" s="280"/>
      <c r="DH31" s="280"/>
      <c r="DI31" s="280"/>
      <c r="DJ31" s="280"/>
      <c r="DK31" s="280"/>
      <c r="DL31" s="280"/>
      <c r="DM31" s="280"/>
      <c r="DN31" s="208"/>
      <c r="DO31" s="208"/>
      <c r="DP31" s="280"/>
      <c r="DQ31" s="280"/>
      <c r="DR31" s="280"/>
      <c r="DS31" s="280"/>
      <c r="DT31" s="280"/>
      <c r="DU31" s="280"/>
      <c r="DV31" s="280"/>
      <c r="DW31" s="280"/>
      <c r="DX31" s="280"/>
      <c r="DY31" s="280"/>
      <c r="DZ31" s="280"/>
      <c r="EA31" s="208"/>
      <c r="EB31" s="208"/>
      <c r="EC31" s="280"/>
      <c r="ED31" s="280"/>
      <c r="EE31" s="280"/>
      <c r="EF31" s="280"/>
      <c r="EG31" s="280"/>
      <c r="EH31" s="280"/>
      <c r="EI31" s="280"/>
      <c r="EJ31" s="280"/>
      <c r="EK31" s="280"/>
      <c r="EL31" s="280"/>
      <c r="EM31" s="280"/>
      <c r="EN31" s="208"/>
      <c r="EO31" s="208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08"/>
      <c r="FB31" s="208"/>
      <c r="FC31" s="280"/>
      <c r="FD31" s="280"/>
      <c r="FE31" s="280"/>
      <c r="FF31" s="280"/>
      <c r="FG31" s="280"/>
      <c r="FH31" s="280"/>
      <c r="FI31" s="280"/>
      <c r="FJ31" s="280"/>
      <c r="FK31" s="280"/>
      <c r="FL31" s="280"/>
      <c r="FM31" s="280"/>
      <c r="FN31" s="208"/>
      <c r="FO31" s="208"/>
      <c r="FP31" s="280"/>
      <c r="FQ31" s="280"/>
      <c r="FR31" s="280"/>
      <c r="FS31" s="280"/>
      <c r="FT31" s="280"/>
      <c r="FU31" s="280"/>
      <c r="FV31" s="280"/>
      <c r="FW31" s="280"/>
      <c r="FX31" s="280"/>
      <c r="FY31" s="280"/>
      <c r="FZ31" s="280"/>
      <c r="GA31" s="208"/>
      <c r="GB31" s="208"/>
      <c r="GC31" s="280"/>
      <c r="GD31" s="280"/>
      <c r="GE31" s="280"/>
      <c r="GF31" s="280"/>
      <c r="GG31" s="280"/>
      <c r="GH31" s="280"/>
      <c r="GI31" s="280"/>
      <c r="GJ31" s="280"/>
      <c r="GK31" s="280"/>
      <c r="GL31" s="280"/>
      <c r="GM31" s="280"/>
      <c r="GN31" s="208"/>
      <c r="GO31" s="208"/>
      <c r="GP31" s="280"/>
      <c r="GQ31" s="280"/>
      <c r="GR31" s="280"/>
      <c r="GS31" s="280"/>
      <c r="GT31" s="280"/>
      <c r="GU31" s="280"/>
      <c r="GV31" s="280"/>
      <c r="GW31" s="280"/>
      <c r="GX31" s="280"/>
      <c r="GY31" s="280"/>
      <c r="GZ31" s="280"/>
      <c r="HA31" s="208"/>
      <c r="HB31" s="208"/>
      <c r="HC31" s="280"/>
      <c r="HD31" s="280"/>
      <c r="HE31" s="280"/>
      <c r="HF31" s="280"/>
      <c r="HG31" s="280"/>
      <c r="HH31" s="280"/>
      <c r="HI31" s="280"/>
      <c r="HJ31" s="280"/>
      <c r="HK31" s="280"/>
      <c r="HL31" s="280"/>
      <c r="HM31" s="280"/>
      <c r="HN31" s="208"/>
      <c r="HO31" s="208"/>
      <c r="HP31" s="280"/>
      <c r="HQ31" s="280"/>
      <c r="HR31" s="280"/>
      <c r="HS31" s="280"/>
      <c r="HT31" s="280"/>
      <c r="HU31" s="280"/>
      <c r="HV31" s="280"/>
      <c r="HW31" s="280"/>
      <c r="HX31" s="280"/>
      <c r="HY31" s="280"/>
      <c r="HZ31" s="280"/>
      <c r="IA31" s="208"/>
      <c r="IB31" s="208"/>
      <c r="IC31" s="280"/>
      <c r="ID31" s="280"/>
      <c r="IE31" s="280"/>
      <c r="IF31" s="280"/>
      <c r="IG31" s="280"/>
      <c r="IH31" s="280"/>
      <c r="II31" s="280"/>
      <c r="IJ31" s="280"/>
      <c r="IK31" s="280"/>
      <c r="IL31" s="280"/>
      <c r="IM31" s="280"/>
      <c r="IN31" s="208"/>
      <c r="IO31" s="208"/>
      <c r="IP31" s="280"/>
      <c r="IQ31" s="280"/>
      <c r="IR31" s="280"/>
      <c r="IS31" s="280"/>
      <c r="IT31" s="280"/>
      <c r="IU31" s="280"/>
      <c r="IV31" s="280"/>
    </row>
    <row r="32" spans="1:256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08"/>
      <c r="AO38" s="208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08"/>
      <c r="BB38" s="208"/>
      <c r="BC38" s="280"/>
      <c r="BD38" s="280"/>
      <c r="BE38" s="280"/>
      <c r="BF38" s="280"/>
      <c r="BG38" s="280"/>
      <c r="BH38" s="280"/>
      <c r="BI38" s="280"/>
      <c r="BJ38" s="280"/>
      <c r="BK38" s="280"/>
      <c r="BL38" s="280"/>
      <c r="BM38" s="280"/>
      <c r="BN38" s="208"/>
      <c r="BO38" s="208"/>
      <c r="BP38" s="280"/>
      <c r="BQ38" s="280"/>
      <c r="BR38" s="280"/>
      <c r="BS38" s="280"/>
      <c r="BT38" s="280"/>
      <c r="BU38" s="280"/>
      <c r="BV38" s="280"/>
      <c r="BW38" s="280"/>
      <c r="BX38" s="280"/>
      <c r="BY38" s="280"/>
      <c r="BZ38" s="280"/>
      <c r="CA38" s="208"/>
      <c r="CB38" s="208"/>
      <c r="CC38" s="280"/>
      <c r="CD38" s="280"/>
      <c r="CE38" s="280"/>
      <c r="CF38" s="280"/>
      <c r="CG38" s="280"/>
      <c r="CH38" s="280"/>
      <c r="CI38" s="280"/>
      <c r="CJ38" s="280"/>
      <c r="CK38" s="280"/>
      <c r="CL38" s="280"/>
      <c r="CM38" s="280"/>
      <c r="CN38" s="208"/>
      <c r="CO38" s="208"/>
      <c r="CP38" s="280"/>
      <c r="CQ38" s="280"/>
      <c r="CR38" s="280"/>
      <c r="CS38" s="280"/>
      <c r="CT38" s="280"/>
      <c r="CU38" s="280"/>
      <c r="CV38" s="280"/>
      <c r="CW38" s="280"/>
      <c r="CX38" s="280"/>
      <c r="CY38" s="280"/>
      <c r="CZ38" s="280"/>
      <c r="DA38" s="208"/>
      <c r="DB38" s="208"/>
      <c r="DC38" s="280"/>
      <c r="DD38" s="280"/>
      <c r="DE38" s="280"/>
      <c r="DF38" s="280"/>
      <c r="DG38" s="280"/>
      <c r="DH38" s="280"/>
      <c r="DI38" s="280"/>
      <c r="DJ38" s="280"/>
      <c r="DK38" s="280"/>
      <c r="DL38" s="280"/>
      <c r="DM38" s="280"/>
      <c r="DN38" s="208"/>
      <c r="DO38" s="208"/>
      <c r="DP38" s="280"/>
      <c r="DQ38" s="280"/>
      <c r="DR38" s="280"/>
      <c r="DS38" s="280"/>
      <c r="DT38" s="280"/>
      <c r="DU38" s="280"/>
      <c r="DV38" s="280"/>
      <c r="DW38" s="280"/>
      <c r="DX38" s="280"/>
      <c r="DY38" s="280"/>
      <c r="DZ38" s="280"/>
      <c r="EA38" s="208"/>
      <c r="EB38" s="208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08"/>
      <c r="EO38" s="208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08"/>
      <c r="FB38" s="208"/>
      <c r="FC38" s="280"/>
      <c r="FD38" s="280"/>
      <c r="FE38" s="280"/>
      <c r="FF38" s="280"/>
      <c r="FG38" s="280"/>
      <c r="FH38" s="280"/>
      <c r="FI38" s="280"/>
      <c r="FJ38" s="280"/>
      <c r="FK38" s="280"/>
      <c r="FL38" s="280"/>
      <c r="FM38" s="280"/>
      <c r="FN38" s="208"/>
      <c r="FO38" s="208"/>
      <c r="FP38" s="280"/>
      <c r="FQ38" s="280"/>
      <c r="FR38" s="280"/>
      <c r="FS38" s="280"/>
      <c r="FT38" s="280"/>
      <c r="FU38" s="280"/>
      <c r="FV38" s="280"/>
      <c r="FW38" s="280"/>
      <c r="FX38" s="280"/>
      <c r="FY38" s="280"/>
      <c r="FZ38" s="280"/>
      <c r="GA38" s="208"/>
      <c r="GB38" s="208"/>
      <c r="GC38" s="280"/>
      <c r="GD38" s="280"/>
      <c r="GE38" s="280"/>
      <c r="GF38" s="280"/>
      <c r="GG38" s="280"/>
      <c r="GH38" s="280"/>
      <c r="GI38" s="280"/>
      <c r="GJ38" s="280"/>
      <c r="GK38" s="280"/>
      <c r="GL38" s="280"/>
      <c r="GM38" s="280"/>
      <c r="GN38" s="208"/>
      <c r="GO38" s="208"/>
      <c r="GP38" s="280"/>
      <c r="GQ38" s="280"/>
      <c r="GR38" s="280"/>
      <c r="GS38" s="280"/>
      <c r="GT38" s="280"/>
      <c r="GU38" s="280"/>
      <c r="GV38" s="280"/>
      <c r="GW38" s="280"/>
      <c r="GX38" s="280"/>
      <c r="GY38" s="280"/>
      <c r="GZ38" s="280"/>
      <c r="HA38" s="208"/>
      <c r="HB38" s="208"/>
      <c r="HC38" s="280"/>
      <c r="HD38" s="280"/>
      <c r="HE38" s="280"/>
      <c r="HF38" s="280"/>
      <c r="HG38" s="280"/>
      <c r="HH38" s="280"/>
      <c r="HI38" s="280"/>
      <c r="HJ38" s="280"/>
      <c r="HK38" s="280"/>
      <c r="HL38" s="280"/>
      <c r="HM38" s="280"/>
      <c r="HN38" s="208"/>
      <c r="HO38" s="208"/>
      <c r="HP38" s="280"/>
      <c r="HQ38" s="280"/>
      <c r="HR38" s="280"/>
      <c r="HS38" s="280"/>
      <c r="HT38" s="280"/>
      <c r="HU38" s="280"/>
      <c r="HV38" s="280"/>
      <c r="HW38" s="280"/>
      <c r="HX38" s="280"/>
      <c r="HY38" s="280"/>
      <c r="HZ38" s="280"/>
      <c r="IA38" s="208"/>
      <c r="IB38" s="208"/>
      <c r="IC38" s="280"/>
      <c r="ID38" s="280"/>
      <c r="IE38" s="280"/>
      <c r="IF38" s="280"/>
      <c r="IG38" s="280"/>
      <c r="IH38" s="280"/>
      <c r="II38" s="280"/>
      <c r="IJ38" s="280"/>
      <c r="IK38" s="280"/>
      <c r="IL38" s="280"/>
      <c r="IM38" s="280"/>
      <c r="IN38" s="208"/>
      <c r="IO38" s="208"/>
      <c r="IP38" s="280"/>
      <c r="IQ38" s="280"/>
      <c r="IR38" s="280"/>
      <c r="IS38" s="280"/>
      <c r="IT38" s="280"/>
      <c r="IU38" s="280"/>
      <c r="IV38" s="280"/>
    </row>
    <row r="39" spans="1:256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08"/>
      <c r="AO39" s="208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08"/>
      <c r="BB39" s="208"/>
      <c r="BC39" s="280"/>
      <c r="BD39" s="280"/>
      <c r="BE39" s="280"/>
      <c r="BF39" s="280"/>
      <c r="BG39" s="280"/>
      <c r="BH39" s="280"/>
      <c r="BI39" s="280"/>
      <c r="BJ39" s="280"/>
      <c r="BK39" s="280"/>
      <c r="BL39" s="280"/>
      <c r="BM39" s="280"/>
      <c r="BN39" s="208"/>
      <c r="BO39" s="208"/>
      <c r="BP39" s="280"/>
      <c r="BQ39" s="280"/>
      <c r="BR39" s="280"/>
      <c r="BS39" s="280"/>
      <c r="BT39" s="280"/>
      <c r="BU39" s="280"/>
      <c r="BV39" s="280"/>
      <c r="BW39" s="280"/>
      <c r="BX39" s="280"/>
      <c r="BY39" s="280"/>
      <c r="BZ39" s="280"/>
      <c r="CA39" s="208"/>
      <c r="CB39" s="208"/>
      <c r="CC39" s="280"/>
      <c r="CD39" s="280"/>
      <c r="CE39" s="280"/>
      <c r="CF39" s="280"/>
      <c r="CG39" s="280"/>
      <c r="CH39" s="280"/>
      <c r="CI39" s="280"/>
      <c r="CJ39" s="280"/>
      <c r="CK39" s="280"/>
      <c r="CL39" s="280"/>
      <c r="CM39" s="280"/>
      <c r="CN39" s="208"/>
      <c r="CO39" s="208"/>
      <c r="CP39" s="280"/>
      <c r="CQ39" s="280"/>
      <c r="CR39" s="280"/>
      <c r="CS39" s="280"/>
      <c r="CT39" s="280"/>
      <c r="CU39" s="280"/>
      <c r="CV39" s="280"/>
      <c r="CW39" s="280"/>
      <c r="CX39" s="280"/>
      <c r="CY39" s="280"/>
      <c r="CZ39" s="280"/>
      <c r="DA39" s="208"/>
      <c r="DB39" s="208"/>
      <c r="DC39" s="280"/>
      <c r="DD39" s="280"/>
      <c r="DE39" s="280"/>
      <c r="DF39" s="280"/>
      <c r="DG39" s="280"/>
      <c r="DH39" s="280"/>
      <c r="DI39" s="280"/>
      <c r="DJ39" s="280"/>
      <c r="DK39" s="280"/>
      <c r="DL39" s="280"/>
      <c r="DM39" s="280"/>
      <c r="DN39" s="208"/>
      <c r="DO39" s="208"/>
      <c r="DP39" s="280"/>
      <c r="DQ39" s="280"/>
      <c r="DR39" s="280"/>
      <c r="DS39" s="280"/>
      <c r="DT39" s="280"/>
      <c r="DU39" s="280"/>
      <c r="DV39" s="280"/>
      <c r="DW39" s="280"/>
      <c r="DX39" s="280"/>
      <c r="DY39" s="280"/>
      <c r="DZ39" s="280"/>
      <c r="EA39" s="208"/>
      <c r="EB39" s="208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08"/>
      <c r="EO39" s="208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08"/>
      <c r="FB39" s="208"/>
      <c r="FC39" s="280"/>
      <c r="FD39" s="280"/>
      <c r="FE39" s="280"/>
      <c r="FF39" s="280"/>
      <c r="FG39" s="280"/>
      <c r="FH39" s="280"/>
      <c r="FI39" s="280"/>
      <c r="FJ39" s="280"/>
      <c r="FK39" s="280"/>
      <c r="FL39" s="280"/>
      <c r="FM39" s="280"/>
      <c r="FN39" s="208"/>
      <c r="FO39" s="208"/>
      <c r="FP39" s="280"/>
      <c r="FQ39" s="280"/>
      <c r="FR39" s="280"/>
      <c r="FS39" s="280"/>
      <c r="FT39" s="280"/>
      <c r="FU39" s="280"/>
      <c r="FV39" s="280"/>
      <c r="FW39" s="280"/>
      <c r="FX39" s="280"/>
      <c r="FY39" s="280"/>
      <c r="FZ39" s="280"/>
      <c r="GA39" s="208"/>
      <c r="GB39" s="208"/>
      <c r="GC39" s="280"/>
      <c r="GD39" s="280"/>
      <c r="GE39" s="280"/>
      <c r="GF39" s="280"/>
      <c r="GG39" s="280"/>
      <c r="GH39" s="280"/>
      <c r="GI39" s="280"/>
      <c r="GJ39" s="280"/>
      <c r="GK39" s="280"/>
      <c r="GL39" s="280"/>
      <c r="GM39" s="280"/>
      <c r="GN39" s="208"/>
      <c r="GO39" s="208"/>
      <c r="GP39" s="280"/>
      <c r="GQ39" s="280"/>
      <c r="GR39" s="280"/>
      <c r="GS39" s="280"/>
      <c r="GT39" s="280"/>
      <c r="GU39" s="280"/>
      <c r="GV39" s="280"/>
      <c r="GW39" s="280"/>
      <c r="GX39" s="280"/>
      <c r="GY39" s="280"/>
      <c r="GZ39" s="280"/>
      <c r="HA39" s="208"/>
      <c r="HB39" s="208"/>
      <c r="HC39" s="280"/>
      <c r="HD39" s="280"/>
      <c r="HE39" s="280"/>
      <c r="HF39" s="280"/>
      <c r="HG39" s="280"/>
      <c r="HH39" s="280"/>
      <c r="HI39" s="280"/>
      <c r="HJ39" s="280"/>
      <c r="HK39" s="280"/>
      <c r="HL39" s="280"/>
      <c r="HM39" s="280"/>
      <c r="HN39" s="208"/>
      <c r="HO39" s="208"/>
      <c r="HP39" s="280"/>
      <c r="HQ39" s="280"/>
      <c r="HR39" s="280"/>
      <c r="HS39" s="280"/>
      <c r="HT39" s="280"/>
      <c r="HU39" s="280"/>
      <c r="HV39" s="280"/>
      <c r="HW39" s="280"/>
      <c r="HX39" s="280"/>
      <c r="HY39" s="280"/>
      <c r="HZ39" s="280"/>
      <c r="IA39" s="208"/>
      <c r="IB39" s="208"/>
      <c r="IC39" s="280"/>
      <c r="ID39" s="280"/>
      <c r="IE39" s="280"/>
      <c r="IF39" s="280"/>
      <c r="IG39" s="280"/>
      <c r="IH39" s="280"/>
      <c r="II39" s="280"/>
      <c r="IJ39" s="280"/>
      <c r="IK39" s="280"/>
      <c r="IL39" s="280"/>
      <c r="IM39" s="280"/>
      <c r="IN39" s="208"/>
      <c r="IO39" s="208"/>
      <c r="IP39" s="280"/>
      <c r="IQ39" s="280"/>
      <c r="IR39" s="280"/>
      <c r="IS39" s="280"/>
      <c r="IT39" s="280"/>
      <c r="IU39" s="280"/>
      <c r="IV39" s="280"/>
    </row>
    <row r="40" spans="1:256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08"/>
      <c r="AO40" s="208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08"/>
      <c r="BB40" s="208"/>
      <c r="BC40" s="280"/>
      <c r="BD40" s="280"/>
      <c r="BE40" s="280"/>
      <c r="BF40" s="280"/>
      <c r="BG40" s="280"/>
      <c r="BH40" s="280"/>
      <c r="BI40" s="280"/>
      <c r="BJ40" s="280"/>
      <c r="BK40" s="280"/>
      <c r="BL40" s="280"/>
      <c r="BM40" s="280"/>
      <c r="BN40" s="208"/>
      <c r="BO40" s="208"/>
      <c r="BP40" s="280"/>
      <c r="BQ40" s="280"/>
      <c r="BR40" s="280"/>
      <c r="BS40" s="280"/>
      <c r="BT40" s="280"/>
      <c r="BU40" s="280"/>
      <c r="BV40" s="280"/>
      <c r="BW40" s="280"/>
      <c r="BX40" s="280"/>
      <c r="BY40" s="280"/>
      <c r="BZ40" s="280"/>
      <c r="CA40" s="208"/>
      <c r="CB40" s="208"/>
      <c r="CC40" s="280"/>
      <c r="CD40" s="280"/>
      <c r="CE40" s="280"/>
      <c r="CF40" s="280"/>
      <c r="CG40" s="280"/>
      <c r="CH40" s="280"/>
      <c r="CI40" s="280"/>
      <c r="CJ40" s="280"/>
      <c r="CK40" s="280"/>
      <c r="CL40" s="280"/>
      <c r="CM40" s="280"/>
      <c r="CN40" s="208"/>
      <c r="CO40" s="208"/>
      <c r="CP40" s="280"/>
      <c r="CQ40" s="280"/>
      <c r="CR40" s="280"/>
      <c r="CS40" s="280"/>
      <c r="CT40" s="280"/>
      <c r="CU40" s="280"/>
      <c r="CV40" s="280"/>
      <c r="CW40" s="280"/>
      <c r="CX40" s="280"/>
      <c r="CY40" s="280"/>
      <c r="CZ40" s="280"/>
      <c r="DA40" s="208"/>
      <c r="DB40" s="208"/>
      <c r="DC40" s="280"/>
      <c r="DD40" s="280"/>
      <c r="DE40" s="280"/>
      <c r="DF40" s="280"/>
      <c r="DG40" s="280"/>
      <c r="DH40" s="280"/>
      <c r="DI40" s="280"/>
      <c r="DJ40" s="280"/>
      <c r="DK40" s="280"/>
      <c r="DL40" s="280"/>
      <c r="DM40" s="280"/>
      <c r="DN40" s="208"/>
      <c r="DO40" s="208"/>
      <c r="DP40" s="280"/>
      <c r="DQ40" s="280"/>
      <c r="DR40" s="280"/>
      <c r="DS40" s="280"/>
      <c r="DT40" s="280"/>
      <c r="DU40" s="280"/>
      <c r="DV40" s="280"/>
      <c r="DW40" s="280"/>
      <c r="DX40" s="280"/>
      <c r="DY40" s="280"/>
      <c r="DZ40" s="280"/>
      <c r="EA40" s="208"/>
      <c r="EB40" s="208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08"/>
      <c r="EO40" s="208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08"/>
      <c r="FB40" s="208"/>
      <c r="FC40" s="280"/>
      <c r="FD40" s="280"/>
      <c r="FE40" s="280"/>
      <c r="FF40" s="280"/>
      <c r="FG40" s="280"/>
      <c r="FH40" s="280"/>
      <c r="FI40" s="280"/>
      <c r="FJ40" s="280"/>
      <c r="FK40" s="280"/>
      <c r="FL40" s="280"/>
      <c r="FM40" s="280"/>
      <c r="FN40" s="208"/>
      <c r="FO40" s="208"/>
      <c r="FP40" s="280"/>
      <c r="FQ40" s="280"/>
      <c r="FR40" s="280"/>
      <c r="FS40" s="280"/>
      <c r="FT40" s="280"/>
      <c r="FU40" s="280"/>
      <c r="FV40" s="280"/>
      <c r="FW40" s="280"/>
      <c r="FX40" s="280"/>
      <c r="FY40" s="280"/>
      <c r="FZ40" s="280"/>
      <c r="GA40" s="208"/>
      <c r="GB40" s="208"/>
      <c r="GC40" s="280"/>
      <c r="GD40" s="280"/>
      <c r="GE40" s="280"/>
      <c r="GF40" s="280"/>
      <c r="GG40" s="280"/>
      <c r="GH40" s="280"/>
      <c r="GI40" s="280"/>
      <c r="GJ40" s="280"/>
      <c r="GK40" s="280"/>
      <c r="GL40" s="280"/>
      <c r="GM40" s="280"/>
      <c r="GN40" s="208"/>
      <c r="GO40" s="208"/>
      <c r="GP40" s="280"/>
      <c r="GQ40" s="280"/>
      <c r="GR40" s="280"/>
      <c r="GS40" s="280"/>
      <c r="GT40" s="280"/>
      <c r="GU40" s="280"/>
      <c r="GV40" s="280"/>
      <c r="GW40" s="280"/>
      <c r="GX40" s="280"/>
      <c r="GY40" s="280"/>
      <c r="GZ40" s="280"/>
      <c r="HA40" s="208"/>
      <c r="HB40" s="208"/>
      <c r="HC40" s="280"/>
      <c r="HD40" s="280"/>
      <c r="HE40" s="280"/>
      <c r="HF40" s="280"/>
      <c r="HG40" s="280"/>
      <c r="HH40" s="280"/>
      <c r="HI40" s="280"/>
      <c r="HJ40" s="280"/>
      <c r="HK40" s="280"/>
      <c r="HL40" s="280"/>
      <c r="HM40" s="280"/>
      <c r="HN40" s="208"/>
      <c r="HO40" s="208"/>
      <c r="HP40" s="280"/>
      <c r="HQ40" s="280"/>
      <c r="HR40" s="280"/>
      <c r="HS40" s="280"/>
      <c r="HT40" s="280"/>
      <c r="HU40" s="280"/>
      <c r="HV40" s="280"/>
      <c r="HW40" s="280"/>
      <c r="HX40" s="280"/>
      <c r="HY40" s="280"/>
      <c r="HZ40" s="280"/>
      <c r="IA40" s="208"/>
      <c r="IB40" s="208"/>
      <c r="IC40" s="280"/>
      <c r="ID40" s="280"/>
      <c r="IE40" s="280"/>
      <c r="IF40" s="280"/>
      <c r="IG40" s="280"/>
      <c r="IH40" s="280"/>
      <c r="II40" s="280"/>
      <c r="IJ40" s="280"/>
      <c r="IK40" s="280"/>
      <c r="IL40" s="280"/>
      <c r="IM40" s="280"/>
      <c r="IN40" s="208"/>
      <c r="IO40" s="208"/>
      <c r="IP40" s="280"/>
      <c r="IQ40" s="280"/>
      <c r="IR40" s="280"/>
      <c r="IS40" s="280"/>
      <c r="IT40" s="280"/>
      <c r="IU40" s="280"/>
      <c r="IV40" s="280"/>
    </row>
    <row r="41" spans="1:256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96" t="s">
        <v>848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F0A" sheet="1" objects="1" scenarios="1"/>
  <mergeCells count="223">
    <mergeCell ref="C70:M70"/>
    <mergeCell ref="A72:E72"/>
    <mergeCell ref="C73:M73"/>
    <mergeCell ref="C74:M74"/>
    <mergeCell ref="C66:M66"/>
    <mergeCell ref="C67:M67"/>
    <mergeCell ref="C68:M68"/>
    <mergeCell ref="C69:M6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87:M87"/>
    <mergeCell ref="C88:M88"/>
    <mergeCell ref="C89:M89"/>
    <mergeCell ref="C75:M75"/>
    <mergeCell ref="C76:M76"/>
    <mergeCell ref="C77:M77"/>
    <mergeCell ref="C78:M78"/>
    <mergeCell ref="C62:M62"/>
    <mergeCell ref="C63:M63"/>
    <mergeCell ref="C64:M64"/>
    <mergeCell ref="C65:M65"/>
    <mergeCell ref="C34:M34"/>
    <mergeCell ref="C35:M35"/>
    <mergeCell ref="C36:M36"/>
    <mergeCell ref="C61:M61"/>
    <mergeCell ref="C53:M53"/>
    <mergeCell ref="C54:M54"/>
    <mergeCell ref="C56:M56"/>
    <mergeCell ref="C57:M57"/>
    <mergeCell ref="C59:M59"/>
    <mergeCell ref="C60:M60"/>
    <mergeCell ref="C58:M58"/>
    <mergeCell ref="C21:M21"/>
    <mergeCell ref="C52:M52"/>
    <mergeCell ref="C50:M50"/>
    <mergeCell ref="C47:M47"/>
    <mergeCell ref="C48:M48"/>
    <mergeCell ref="C49:M49"/>
    <mergeCell ref="C51:M51"/>
    <mergeCell ref="C32:M32"/>
    <mergeCell ref="C30:M30"/>
    <mergeCell ref="C31:M31"/>
    <mergeCell ref="C26:M26"/>
    <mergeCell ref="C27:M27"/>
    <mergeCell ref="C28:M28"/>
    <mergeCell ref="C24:M24"/>
    <mergeCell ref="C29:M29"/>
    <mergeCell ref="C25:M25"/>
    <mergeCell ref="C37:M37"/>
    <mergeCell ref="C38:M38"/>
    <mergeCell ref="C45:M45"/>
    <mergeCell ref="C46:M46"/>
    <mergeCell ref="A1:I1"/>
    <mergeCell ref="C3:M3"/>
    <mergeCell ref="C4:M4"/>
    <mergeCell ref="F2:I2"/>
    <mergeCell ref="A2:E2"/>
    <mergeCell ref="C13:M13"/>
    <mergeCell ref="C22:M22"/>
    <mergeCell ref="C23:M23"/>
    <mergeCell ref="C55:M55"/>
    <mergeCell ref="C14:M14"/>
    <mergeCell ref="C15:M15"/>
    <mergeCell ref="C16:M16"/>
    <mergeCell ref="C17:M17"/>
    <mergeCell ref="C18:M18"/>
    <mergeCell ref="C19:M19"/>
    <mergeCell ref="C9:M9"/>
    <mergeCell ref="C10:M10"/>
    <mergeCell ref="C11:M11"/>
    <mergeCell ref="C12:M12"/>
    <mergeCell ref="C5:M5"/>
    <mergeCell ref="C6:M6"/>
    <mergeCell ref="C7:M7"/>
    <mergeCell ref="C8:M8"/>
    <mergeCell ref="C20:M20"/>
    <mergeCell ref="CP29:CZ29"/>
    <mergeCell ref="DC29:DM29"/>
    <mergeCell ref="DP29:DZ29"/>
    <mergeCell ref="BC29:BM29"/>
    <mergeCell ref="BP29:BZ29"/>
    <mergeCell ref="CC29:CM29"/>
    <mergeCell ref="P29:Z29"/>
    <mergeCell ref="AC29:AM29"/>
    <mergeCell ref="AP29:AZ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P31:Z31"/>
    <mergeCell ref="AP31:AZ31"/>
    <mergeCell ref="P32:Z32"/>
    <mergeCell ref="C39:M39"/>
    <mergeCell ref="BC30:BM30"/>
    <mergeCell ref="BP30:BZ30"/>
    <mergeCell ref="P40:Z40"/>
    <mergeCell ref="AC40:AM40"/>
    <mergeCell ref="BP32:BZ32"/>
    <mergeCell ref="BC38:BM38"/>
    <mergeCell ref="AC32:AM32"/>
    <mergeCell ref="HC29:HM29"/>
    <mergeCell ref="P38:Z38"/>
    <mergeCell ref="AC31:AM31"/>
    <mergeCell ref="CC30:CM30"/>
    <mergeCell ref="CP30:CZ30"/>
    <mergeCell ref="DC30:DM30"/>
    <mergeCell ref="CC31:CM31"/>
    <mergeCell ref="CP31:CZ31"/>
    <mergeCell ref="DC31:DM31"/>
    <mergeCell ref="GP30:GZ30"/>
    <mergeCell ref="HC30:HM30"/>
    <mergeCell ref="FC32:FM32"/>
    <mergeCell ref="DP31:DZ31"/>
    <mergeCell ref="EC31:EM31"/>
    <mergeCell ref="EP31:EZ31"/>
    <mergeCell ref="FC31:FM31"/>
    <mergeCell ref="FP31:FZ31"/>
    <mergeCell ref="GC31:GM31"/>
    <mergeCell ref="HC32:HM32"/>
    <mergeCell ref="EP32:EZ32"/>
    <mergeCell ref="AC38:AM38"/>
    <mergeCell ref="AP38:AZ38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DP30:DZ30"/>
    <mergeCell ref="EC30:EM30"/>
    <mergeCell ref="EP30:EZ30"/>
    <mergeCell ref="FC30:FM30"/>
    <mergeCell ref="FP30:FZ30"/>
    <mergeCell ref="GC30:GM30"/>
    <mergeCell ref="AP32:AZ32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GP32:GZ32"/>
    <mergeCell ref="BP38:BZ38"/>
    <mergeCell ref="CC38:CM38"/>
    <mergeCell ref="CC32:CM32"/>
    <mergeCell ref="CP38:CZ38"/>
    <mergeCell ref="DC32:DM32"/>
    <mergeCell ref="DP32:DZ32"/>
    <mergeCell ref="EC32:EM32"/>
    <mergeCell ref="FP32:FZ32"/>
    <mergeCell ref="GC32:GM32"/>
    <mergeCell ref="DC38:DM38"/>
    <mergeCell ref="DP38:DZ38"/>
    <mergeCell ref="EC38:EM38"/>
    <mergeCell ref="EP38:EZ38"/>
    <mergeCell ref="FC38:FM38"/>
    <mergeCell ref="FP38:FZ38"/>
    <mergeCell ref="IP39:IV39"/>
    <mergeCell ref="EP39:EZ39"/>
    <mergeCell ref="FC39:FM39"/>
    <mergeCell ref="FP39:FZ39"/>
    <mergeCell ref="GP39:GZ39"/>
    <mergeCell ref="IC39:IM39"/>
    <mergeCell ref="IP40:IV40"/>
    <mergeCell ref="GC38:GM38"/>
    <mergeCell ref="GP38:GZ38"/>
    <mergeCell ref="HC38:HM38"/>
    <mergeCell ref="HP38:HZ38"/>
    <mergeCell ref="IC38:IM38"/>
    <mergeCell ref="IP38:IV38"/>
    <mergeCell ref="GC40:GM40"/>
    <mergeCell ref="GP40:GZ40"/>
    <mergeCell ref="HC40:HM40"/>
    <mergeCell ref="HP40:HZ40"/>
    <mergeCell ref="P39:Z39"/>
    <mergeCell ref="AC39:AM39"/>
    <mergeCell ref="AP39:AZ39"/>
    <mergeCell ref="HP39:HZ39"/>
    <mergeCell ref="HC39:HM39"/>
    <mergeCell ref="DC39:DM39"/>
    <mergeCell ref="DP39:DZ39"/>
    <mergeCell ref="EC39:EM39"/>
    <mergeCell ref="GC39:GM39"/>
    <mergeCell ref="BP39:BZ39"/>
    <mergeCell ref="CC39:CM39"/>
    <mergeCell ref="CP39:CZ39"/>
    <mergeCell ref="EC40:EM40"/>
    <mergeCell ref="C44:M44"/>
    <mergeCell ref="C40:M40"/>
    <mergeCell ref="C43:M43"/>
    <mergeCell ref="EP40:EZ40"/>
    <mergeCell ref="BC40:BM40"/>
    <mergeCell ref="BP40:BZ40"/>
    <mergeCell ref="IC40:IM40"/>
    <mergeCell ref="FC40:FM40"/>
    <mergeCell ref="FP40:FZ40"/>
    <mergeCell ref="CC40:CM40"/>
    <mergeCell ref="CP40:CZ40"/>
    <mergeCell ref="DC40:DM40"/>
    <mergeCell ref="DP40:D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2012-10-25T15:17:13Z</cp:lastPrinted>
  <dcterms:created xsi:type="dcterms:W3CDTF">1997-12-04T19:04:30Z</dcterms:created>
  <dcterms:modified xsi:type="dcterms:W3CDTF">2012-11-21T14:35:38Z</dcterms:modified>
</cp:coreProperties>
</file>