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25" i="1" l="1"/>
  <c r="H574" i="1"/>
  <c r="K282" i="1" l="1"/>
  <c r="H281" i="1"/>
  <c r="I275" i="1"/>
  <c r="H275" i="1"/>
  <c r="H24" i="1"/>
  <c r="F12" i="1"/>
  <c r="H22" i="1"/>
  <c r="F13" i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C19" i="10" s="1"/>
  <c r="L241" i="1"/>
  <c r="F16" i="13"/>
  <c r="G16" i="13"/>
  <c r="L208" i="1"/>
  <c r="C17" i="10" s="1"/>
  <c r="L226" i="1"/>
  <c r="L244" i="1"/>
  <c r="F5" i="13"/>
  <c r="G5" i="13"/>
  <c r="L196" i="1"/>
  <c r="L197" i="1"/>
  <c r="C11" i="10" s="1"/>
  <c r="L198" i="1"/>
  <c r="L199" i="1"/>
  <c r="C13" i="10" s="1"/>
  <c r="L214" i="1"/>
  <c r="L215" i="1"/>
  <c r="L228" i="1" s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C21" i="10" s="1"/>
  <c r="L243" i="1"/>
  <c r="F17" i="13"/>
  <c r="G17" i="13"/>
  <c r="L250" i="1"/>
  <c r="C24" i="10" s="1"/>
  <c r="F18" i="13"/>
  <c r="G18" i="13"/>
  <c r="L251" i="1"/>
  <c r="F19" i="13"/>
  <c r="G19" i="13"/>
  <c r="L252" i="1"/>
  <c r="F29" i="13"/>
  <c r="G29" i="13"/>
  <c r="L357" i="1"/>
  <c r="L358" i="1"/>
  <c r="F660" i="1" s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1" i="2" s="1"/>
  <c r="G60" i="2"/>
  <c r="F2" i="11"/>
  <c r="L612" i="1"/>
  <c r="H662" i="1"/>
  <c r="L611" i="1"/>
  <c r="G662" i="1"/>
  <c r="L610" i="1"/>
  <c r="F662" i="1"/>
  <c r="I662" i="1" s="1"/>
  <c r="C40" i="10"/>
  <c r="F59" i="1"/>
  <c r="C55" i="2" s="1"/>
  <c r="G59" i="1"/>
  <c r="H59" i="1"/>
  <c r="E55" i="2" s="1"/>
  <c r="I59" i="1"/>
  <c r="F78" i="1"/>
  <c r="C56" i="2" s="1"/>
  <c r="C61" i="2" s="1"/>
  <c r="C62" i="2" s="1"/>
  <c r="F93" i="1"/>
  <c r="F110" i="1"/>
  <c r="G110" i="1"/>
  <c r="H78" i="1"/>
  <c r="H93" i="1"/>
  <c r="H110" i="1"/>
  <c r="I110" i="1"/>
  <c r="I111" i="1"/>
  <c r="J110" i="1"/>
  <c r="J111" i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D84" i="2" s="1"/>
  <c r="D90" i="2" s="1"/>
  <c r="G161" i="1"/>
  <c r="H146" i="1"/>
  <c r="H161" i="1"/>
  <c r="I146" i="1"/>
  <c r="F84" i="2" s="1"/>
  <c r="F90" i="2" s="1"/>
  <c r="I161" i="1"/>
  <c r="C10" i="10"/>
  <c r="C12" i="10"/>
  <c r="C16" i="10"/>
  <c r="C18" i="10"/>
  <c r="C20" i="10"/>
  <c r="L249" i="1"/>
  <c r="C112" i="2" s="1"/>
  <c r="C114" i="2" s="1"/>
  <c r="L331" i="1"/>
  <c r="L253" i="1"/>
  <c r="C25" i="10"/>
  <c r="L267" i="1"/>
  <c r="L268" i="1"/>
  <c r="C142" i="2" s="1"/>
  <c r="L348" i="1"/>
  <c r="L349" i="1"/>
  <c r="I664" i="1"/>
  <c r="I669" i="1"/>
  <c r="L246" i="1"/>
  <c r="G660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E134" i="2" s="1"/>
  <c r="E143" i="2" s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E112" i="2"/>
  <c r="C113" i="2"/>
  <c r="E113" i="2"/>
  <c r="D114" i="2"/>
  <c r="F114" i="2"/>
  <c r="G114" i="2"/>
  <c r="E117" i="2"/>
  <c r="E118" i="2"/>
  <c r="C119" i="2"/>
  <c r="E119" i="2"/>
  <c r="C120" i="2"/>
  <c r="E120" i="2"/>
  <c r="C121" i="2"/>
  <c r="E121" i="2"/>
  <c r="E122" i="2"/>
  <c r="C123" i="2"/>
  <c r="E123" i="2"/>
  <c r="C124" i="2"/>
  <c r="E124" i="2"/>
  <c r="D126" i="2"/>
  <c r="D127" i="2" s="1"/>
  <c r="D144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L263" i="1"/>
  <c r="C135" i="2" s="1"/>
  <c r="L264" i="1"/>
  <c r="C136" i="2" s="1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51" i="1" s="1"/>
  <c r="H617" i="1" s="1"/>
  <c r="J617" i="1" s="1"/>
  <c r="H50" i="1"/>
  <c r="G623" i="1" s="1"/>
  <c r="I50" i="1"/>
  <c r="I51" i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L255" i="1" s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J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6" i="1" s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2" i="1" s="1"/>
  <c r="L430" i="1"/>
  <c r="L431" i="1"/>
  <c r="F432" i="1"/>
  <c r="G432" i="1"/>
  <c r="H432" i="1"/>
  <c r="I432" i="1"/>
  <c r="J432" i="1"/>
  <c r="H433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H638" i="1" s="1"/>
  <c r="G460" i="1"/>
  <c r="H639" i="1" s="1"/>
  <c r="H460" i="1"/>
  <c r="H640" i="1" s="1"/>
  <c r="I460" i="1"/>
  <c r="F469" i="1"/>
  <c r="G469" i="1"/>
  <c r="G475" i="1" s="1"/>
  <c r="H622" i="1" s="1"/>
  <c r="J622" i="1" s="1"/>
  <c r="H469" i="1"/>
  <c r="I469" i="1"/>
  <c r="J469" i="1"/>
  <c r="F473" i="1"/>
  <c r="F475" i="1" s="1"/>
  <c r="H621" i="1" s="1"/>
  <c r="J621" i="1" s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44" i="1" s="1"/>
  <c r="L556" i="1"/>
  <c r="L557" i="1"/>
  <c r="L558" i="1"/>
  <c r="F559" i="1"/>
  <c r="F570" i="1" s="1"/>
  <c r="G559" i="1"/>
  <c r="H559" i="1"/>
  <c r="I559" i="1"/>
  <c r="J559" i="1"/>
  <c r="J570" i="1" s="1"/>
  <c r="K559" i="1"/>
  <c r="L561" i="1"/>
  <c r="L564" i="1" s="1"/>
  <c r="L562" i="1"/>
  <c r="L563" i="1"/>
  <c r="F564" i="1"/>
  <c r="G564" i="1"/>
  <c r="H564" i="1"/>
  <c r="I564" i="1"/>
  <c r="J564" i="1"/>
  <c r="K564" i="1"/>
  <c r="L566" i="1"/>
  <c r="L567" i="1"/>
  <c r="L569" i="1" s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G639" i="1"/>
  <c r="J639" i="1" s="1"/>
  <c r="G640" i="1"/>
  <c r="H641" i="1"/>
  <c r="G642" i="1"/>
  <c r="H642" i="1"/>
  <c r="G643" i="1"/>
  <c r="H643" i="1"/>
  <c r="G644" i="1"/>
  <c r="G648" i="1"/>
  <c r="G649" i="1"/>
  <c r="G650" i="1"/>
  <c r="G651" i="1"/>
  <c r="H651" i="1"/>
  <c r="G652" i="1"/>
  <c r="H652" i="1"/>
  <c r="J652" i="1" s="1"/>
  <c r="G653" i="1"/>
  <c r="H653" i="1"/>
  <c r="H654" i="1"/>
  <c r="F191" i="1"/>
  <c r="K256" i="1"/>
  <c r="K270" i="1" s="1"/>
  <c r="G256" i="1"/>
  <c r="G270" i="1" s="1"/>
  <c r="G159" i="2"/>
  <c r="C18" i="2"/>
  <c r="F31" i="2"/>
  <c r="C26" i="10"/>
  <c r="L327" i="1"/>
  <c r="H659" i="1" s="1"/>
  <c r="L350" i="1"/>
  <c r="L289" i="1"/>
  <c r="L337" i="1" s="1"/>
  <c r="L351" i="1" s="1"/>
  <c r="G632" i="1" s="1"/>
  <c r="J632" i="1" s="1"/>
  <c r="A31" i="12"/>
  <c r="C69" i="2"/>
  <c r="C80" i="2" s="1"/>
  <c r="A40" i="12"/>
  <c r="D12" i="13"/>
  <c r="C12" i="13" s="1"/>
  <c r="G161" i="2"/>
  <c r="D61" i="2"/>
  <c r="D62" i="2" s="1"/>
  <c r="E49" i="2"/>
  <c r="D18" i="13"/>
  <c r="C18" i="13" s="1"/>
  <c r="D7" i="13"/>
  <c r="F102" i="2"/>
  <c r="D18" i="2"/>
  <c r="E18" i="2"/>
  <c r="D17" i="13"/>
  <c r="C17" i="13" s="1"/>
  <c r="D6" i="13"/>
  <c r="C6" i="13" s="1"/>
  <c r="E8" i="13"/>
  <c r="C8" i="13" s="1"/>
  <c r="C90" i="2"/>
  <c r="F77" i="2"/>
  <c r="F61" i="2"/>
  <c r="F62" i="2" s="1"/>
  <c r="D31" i="2"/>
  <c r="C77" i="2"/>
  <c r="D49" i="2"/>
  <c r="D50" i="2" s="1"/>
  <c r="G156" i="2"/>
  <c r="F49" i="2"/>
  <c r="F50" i="2" s="1"/>
  <c r="F18" i="2"/>
  <c r="G162" i="2"/>
  <c r="G157" i="2"/>
  <c r="G155" i="2"/>
  <c r="E114" i="2"/>
  <c r="G102" i="2"/>
  <c r="E102" i="2"/>
  <c r="C102" i="2"/>
  <c r="E61" i="2"/>
  <c r="E31" i="2"/>
  <c r="E50" i="2" s="1"/>
  <c r="C31" i="2"/>
  <c r="D29" i="13"/>
  <c r="C29" i="13" s="1"/>
  <c r="D19" i="13"/>
  <c r="C19" i="13" s="1"/>
  <c r="D14" i="13"/>
  <c r="C14" i="13" s="1"/>
  <c r="E13" i="13"/>
  <c r="C13" i="13" s="1"/>
  <c r="C7" i="13"/>
  <c r="E77" i="2"/>
  <c r="H111" i="1"/>
  <c r="F111" i="1"/>
  <c r="K604" i="1"/>
  <c r="G647" i="1" s="1"/>
  <c r="K570" i="1"/>
  <c r="L418" i="1"/>
  <c r="I168" i="1"/>
  <c r="H168" i="1"/>
  <c r="H192" i="1" s="1"/>
  <c r="G628" i="1" s="1"/>
  <c r="J628" i="1" s="1"/>
  <c r="J642" i="1"/>
  <c r="H475" i="1"/>
  <c r="H623" i="1" s="1"/>
  <c r="I475" i="1"/>
  <c r="H624" i="1" s="1"/>
  <c r="J624" i="1" s="1"/>
  <c r="G337" i="1"/>
  <c r="G351" i="1" s="1"/>
  <c r="C23" i="10"/>
  <c r="F168" i="1"/>
  <c r="J139" i="1"/>
  <c r="H256" i="1"/>
  <c r="H270" i="1" s="1"/>
  <c r="G12" i="2"/>
  <c r="K597" i="1"/>
  <c r="G646" i="1" s="1"/>
  <c r="C29" i="10"/>
  <c r="H139" i="1"/>
  <c r="L400" i="1"/>
  <c r="C138" i="2" s="1"/>
  <c r="L392" i="1"/>
  <c r="A13" i="12"/>
  <c r="F22" i="13"/>
  <c r="C22" i="13" s="1"/>
  <c r="H25" i="13"/>
  <c r="H33" i="13" s="1"/>
  <c r="H570" i="1"/>
  <c r="J544" i="1"/>
  <c r="L336" i="1"/>
  <c r="H337" i="1"/>
  <c r="H351" i="1" s="1"/>
  <c r="F337" i="1"/>
  <c r="F351" i="1" s="1"/>
  <c r="G191" i="1"/>
  <c r="H191" i="1"/>
  <c r="E127" i="2"/>
  <c r="C35" i="10"/>
  <c r="L308" i="1"/>
  <c r="D5" i="13"/>
  <c r="C5" i="13" s="1"/>
  <c r="E16" i="13"/>
  <c r="C16" i="13" s="1"/>
  <c r="C49" i="2"/>
  <c r="C50" i="2" s="1"/>
  <c r="J654" i="1"/>
  <c r="I570" i="1"/>
  <c r="F143" i="2"/>
  <c r="F144" i="2" s="1"/>
  <c r="C137" i="2"/>
  <c r="C25" i="13"/>
  <c r="E62" i="2" l="1"/>
  <c r="F139" i="1"/>
  <c r="A22" i="12"/>
  <c r="E33" i="13"/>
  <c r="D35" i="13" s="1"/>
  <c r="K544" i="1"/>
  <c r="I544" i="1"/>
  <c r="H544" i="1"/>
  <c r="G544" i="1"/>
  <c r="L559" i="1"/>
  <c r="J643" i="1"/>
  <c r="J475" i="1"/>
  <c r="H625" i="1" s="1"/>
  <c r="L433" i="1"/>
  <c r="G637" i="1" s="1"/>
  <c r="J637" i="1" s="1"/>
  <c r="L570" i="1"/>
  <c r="J623" i="1"/>
  <c r="J653" i="1"/>
  <c r="G570" i="1"/>
  <c r="K502" i="1"/>
  <c r="J640" i="1"/>
  <c r="G433" i="1"/>
  <c r="J433" i="1"/>
  <c r="F433" i="1"/>
  <c r="I337" i="1"/>
  <c r="I351" i="1" s="1"/>
  <c r="I191" i="1"/>
  <c r="I192" i="1" s="1"/>
  <c r="G629" i="1" s="1"/>
  <c r="J629" i="1" s="1"/>
  <c r="J192" i="1"/>
  <c r="G630" i="1" s="1"/>
  <c r="J630" i="1" s="1"/>
  <c r="G158" i="2"/>
  <c r="D80" i="2"/>
  <c r="F80" i="2"/>
  <c r="F103" i="2" s="1"/>
  <c r="H660" i="1"/>
  <c r="G168" i="1"/>
  <c r="G111" i="1"/>
  <c r="G62" i="2"/>
  <c r="L406" i="1"/>
  <c r="L361" i="1"/>
  <c r="C15" i="10"/>
  <c r="E144" i="2"/>
  <c r="F544" i="1"/>
  <c r="I433" i="1"/>
  <c r="J635" i="1"/>
  <c r="J619" i="1"/>
  <c r="D102" i="2"/>
  <c r="E80" i="2"/>
  <c r="C122" i="2"/>
  <c r="C118" i="2"/>
  <c r="J650" i="1"/>
  <c r="J256" i="1"/>
  <c r="I256" i="1"/>
  <c r="I270" i="1" s="1"/>
  <c r="G659" i="1"/>
  <c r="G663" i="1" s="1"/>
  <c r="J649" i="1"/>
  <c r="H646" i="1"/>
  <c r="F661" i="1"/>
  <c r="I661" i="1" s="1"/>
  <c r="J648" i="1"/>
  <c r="H663" i="1"/>
  <c r="H671" i="1" s="1"/>
  <c r="J641" i="1"/>
  <c r="J638" i="1"/>
  <c r="D103" i="2"/>
  <c r="J651" i="1"/>
  <c r="J633" i="1"/>
  <c r="J270" i="1"/>
  <c r="H647" i="1"/>
  <c r="J647" i="1" s="1"/>
  <c r="C117" i="2"/>
  <c r="C127" i="2" s="1"/>
  <c r="L210" i="1"/>
  <c r="L256" i="1" s="1"/>
  <c r="L270" i="1" s="1"/>
  <c r="G631" i="1" s="1"/>
  <c r="J631" i="1" s="1"/>
  <c r="C27" i="10"/>
  <c r="G634" i="1"/>
  <c r="J634" i="1" s="1"/>
  <c r="I660" i="1"/>
  <c r="J646" i="1"/>
  <c r="D15" i="13"/>
  <c r="C15" i="13" s="1"/>
  <c r="F659" i="1"/>
  <c r="G22" i="2"/>
  <c r="J32" i="1"/>
  <c r="G8" i="2"/>
  <c r="G18" i="2" s="1"/>
  <c r="J19" i="1"/>
  <c r="G620" i="1" s="1"/>
  <c r="C139" i="2"/>
  <c r="C140" i="2" s="1"/>
  <c r="C143" i="2" s="1"/>
  <c r="L407" i="1"/>
  <c r="C28" i="10"/>
  <c r="D27" i="10" s="1"/>
  <c r="G160" i="2"/>
  <c r="I551" i="1"/>
  <c r="G551" i="1"/>
  <c r="K549" i="1"/>
  <c r="G192" i="1"/>
  <c r="G627" i="1" s="1"/>
  <c r="J627" i="1" s="1"/>
  <c r="G103" i="2"/>
  <c r="G671" i="1"/>
  <c r="G666" i="1"/>
  <c r="H666" i="1"/>
  <c r="J50" i="1"/>
  <c r="G36" i="2"/>
  <c r="G49" i="2" s="1"/>
  <c r="K548" i="1"/>
  <c r="F551" i="1"/>
  <c r="G163" i="2"/>
  <c r="G31" i="2"/>
  <c r="J551" i="1"/>
  <c r="H551" i="1"/>
  <c r="K550" i="1"/>
  <c r="H51" i="1"/>
  <c r="H618" i="1" s="1"/>
  <c r="F31" i="13"/>
  <c r="C36" i="10"/>
  <c r="C103" i="2"/>
  <c r="G31" i="13"/>
  <c r="G33" i="13" s="1"/>
  <c r="C39" i="10"/>
  <c r="F192" i="1"/>
  <c r="G626" i="1" s="1"/>
  <c r="J626" i="1" s="1"/>
  <c r="C38" i="10"/>
  <c r="D31" i="13"/>
  <c r="C31" i="13" s="1"/>
  <c r="F33" i="13"/>
  <c r="E90" i="2"/>
  <c r="E103" i="2" s="1"/>
  <c r="J618" i="1"/>
  <c r="F51" i="1"/>
  <c r="H616" i="1" s="1"/>
  <c r="J616" i="1" s="1"/>
  <c r="C41" i="10" l="1"/>
  <c r="D35" i="10" s="1"/>
  <c r="G645" i="1"/>
  <c r="F663" i="1"/>
  <c r="F671" i="1" s="1"/>
  <c r="C4" i="10" s="1"/>
  <c r="C144" i="2"/>
  <c r="I659" i="1"/>
  <c r="I663" i="1" s="1"/>
  <c r="I666" i="1" s="1"/>
  <c r="D11" i="10"/>
  <c r="C30" i="10"/>
  <c r="D19" i="10"/>
  <c r="D24" i="10"/>
  <c r="D15" i="10"/>
  <c r="D16" i="10"/>
  <c r="D12" i="10"/>
  <c r="D21" i="10"/>
  <c r="G50" i="2"/>
  <c r="J51" i="1"/>
  <c r="H620" i="1" s="1"/>
  <c r="J620" i="1" s="1"/>
  <c r="G625" i="1"/>
  <c r="J625" i="1" s="1"/>
  <c r="D23" i="10"/>
  <c r="D17" i="10"/>
  <c r="D26" i="10"/>
  <c r="D13" i="10"/>
  <c r="D10" i="10"/>
  <c r="D25" i="10"/>
  <c r="D18" i="10"/>
  <c r="D20" i="10"/>
  <c r="D22" i="10"/>
  <c r="H645" i="1"/>
  <c r="J645" i="1" s="1"/>
  <c r="G636" i="1"/>
  <c r="J636" i="1" s="1"/>
  <c r="K551" i="1"/>
  <c r="D33" i="13"/>
  <c r="D36" i="13" s="1"/>
  <c r="F666" i="1"/>
  <c r="D36" i="10" l="1"/>
  <c r="D38" i="10"/>
  <c r="D37" i="10"/>
  <c r="D40" i="10"/>
  <c r="D39" i="10"/>
  <c r="H655" i="1"/>
  <c r="I671" i="1"/>
  <c r="C7" i="10" s="1"/>
  <c r="D2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<sst xmlns="http://schemas.openxmlformats.org/spreadsheetml/2006/main" count="3943" uniqueCount="910">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</sst>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187</v>
      </c>
      <c r="C2" s="21">
        <v>187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126440</v>
      </c>
      <c r="G9" s="18"/>
      <c r="H9" s="18">
        <v>10065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119052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164000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9667-31</f>
        <v>9636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14399+70784</f>
        <v>85183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385259</v>
      </c>
      <c r="G19" s="41">
        <f>SUM(G9:G18)</f>
        <v>0</v>
      </c>
      <c r="H19" s="41">
        <f>SUM(H9:H18)</f>
        <v>10065</v>
      </c>
      <c r="I19" s="41">
        <f>SUM(I9:I18)</f>
        <v>0</v>
      </c>
      <c r="J19" s="41">
        <f>SUM(J9:J18)</f>
        <v>119052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4474+5162</f>
        <v>9636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125076</v>
      </c>
      <c r="G24" s="18"/>
      <c r="H24" s="18">
        <f>627-319</f>
        <v>308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121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125076</v>
      </c>
      <c r="G32" s="41">
        <f>SUM(G22:G31)</f>
        <v>0</v>
      </c>
      <c r="H32" s="41">
        <f>SUM(H22:H31)</f>
        <v>10065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119052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93198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166985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260183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119052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385259</v>
      </c>
      <c r="G51" s="41">
        <f>G50+G32</f>
        <v>0</v>
      </c>
      <c r="H51" s="41">
        <f>H50+H32</f>
        <v>10065</v>
      </c>
      <c r="I51" s="41">
        <f>I50+I32</f>
        <v>0</v>
      </c>
      <c r="J51" s="41">
        <f>J50+J32</f>
        <v>119052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2059390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2059390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5992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66211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72203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72340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72340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78</v>
      </c>
      <c r="G95" s="18"/>
      <c r="H95" s="18"/>
      <c r="I95" s="18"/>
      <c r="J95" s="18">
        <v>903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</v>
      </c>
      <c r="G109" s="18"/>
      <c r="H109" s="18">
        <v>1580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90</v>
      </c>
      <c r="G110" s="41">
        <f>SUM(G95:G109)</f>
        <v>0</v>
      </c>
      <c r="H110" s="41">
        <f>SUM(H95:H109)</f>
        <v>1580</v>
      </c>
      <c r="I110" s="41">
        <f>SUM(I95:I109)</f>
        <v>0</v>
      </c>
      <c r="J110" s="41">
        <f>SUM(J95:J109)</f>
        <v>903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2204023</v>
      </c>
      <c r="G111" s="41">
        <f>G59+G110</f>
        <v>0</v>
      </c>
      <c r="H111" s="41">
        <f>H59+H78+H93+H110</f>
        <v>1580</v>
      </c>
      <c r="I111" s="41">
        <f>I59+I110</f>
        <v>0</v>
      </c>
      <c r="J111" s="41">
        <f>J59+J110</f>
        <v>903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1194725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1194725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31579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31579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1226304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v>1523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1523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12073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13707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1898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27753</v>
      </c>
      <c r="G160" s="18"/>
      <c r="H160" s="18">
        <v>0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29651</v>
      </c>
      <c r="G161" s="41">
        <f>SUM(G149:G160)</f>
        <v>0</v>
      </c>
      <c r="H161" s="41">
        <f>SUM(H149:H160)</f>
        <v>25780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29651</v>
      </c>
      <c r="G168" s="41">
        <f>G146+G161+SUM(G162:G167)</f>
        <v>0</v>
      </c>
      <c r="H168" s="41">
        <f>H146+H161+SUM(H162:H167)</f>
        <v>27303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16853</v>
      </c>
      <c r="H178" s="18"/>
      <c r="I178" s="18"/>
      <c r="J178" s="18">
        <v>22000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16853</v>
      </c>
      <c r="H182" s="41">
        <f>SUM(H178:H181)</f>
        <v>0</v>
      </c>
      <c r="I182" s="41">
        <f>SUM(I178:I181)</f>
        <v>0</v>
      </c>
      <c r="J182" s="41">
        <f>SUM(J178:J181)</f>
        <v>22000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16853</v>
      </c>
      <c r="H191" s="41">
        <f>+H182+SUM(H187:H190)</f>
        <v>0</v>
      </c>
      <c r="I191" s="41">
        <f>I176+I182+SUM(I187:I190)</f>
        <v>0</v>
      </c>
      <c r="J191" s="41">
        <f>J182</f>
        <v>22000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3459978</v>
      </c>
      <c r="G192" s="47">
        <f>G111+G139+G168+G191</f>
        <v>16853</v>
      </c>
      <c r="H192" s="47">
        <f>H111+H139+H168+H191</f>
        <v>28883</v>
      </c>
      <c r="I192" s="47">
        <f>I111+I139+I168+I191</f>
        <v>0</v>
      </c>
      <c r="J192" s="47">
        <f>J111+J139+J191</f>
        <v>22903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399196</v>
      </c>
      <c r="G196" s="18">
        <v>130351</v>
      </c>
      <c r="H196" s="18">
        <v>28572</v>
      </c>
      <c r="I196" s="18">
        <v>24051</v>
      </c>
      <c r="J196" s="18">
        <v>5676</v>
      </c>
      <c r="K196" s="18">
        <v>233</v>
      </c>
      <c r="L196" s="19">
        <f>SUM(F196:K196)</f>
        <v>588079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134992</v>
      </c>
      <c r="G197" s="18">
        <v>41210</v>
      </c>
      <c r="H197" s="18">
        <v>43346</v>
      </c>
      <c r="I197" s="18"/>
      <c r="J197" s="18"/>
      <c r="K197" s="18">
        <v>0</v>
      </c>
      <c r="L197" s="19">
        <f>SUM(F197:K197)</f>
        <v>219548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>
        <v>5500</v>
      </c>
      <c r="I199" s="18"/>
      <c r="J199" s="18"/>
      <c r="K199" s="18"/>
      <c r="L199" s="19">
        <f>SUM(F199:K199)</f>
        <v>5500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110613</v>
      </c>
      <c r="G201" s="18">
        <v>30709</v>
      </c>
      <c r="H201" s="18">
        <v>56300</v>
      </c>
      <c r="I201" s="18">
        <v>473</v>
      </c>
      <c r="J201" s="18"/>
      <c r="K201" s="18">
        <v>350</v>
      </c>
      <c r="L201" s="19">
        <f t="shared" ref="L201:L207" si="0">SUM(F201:K201)</f>
        <v>198445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4713</v>
      </c>
      <c r="G202" s="18">
        <v>4633</v>
      </c>
      <c r="H202" s="18">
        <v>5582</v>
      </c>
      <c r="I202" s="18">
        <v>11761</v>
      </c>
      <c r="J202" s="18"/>
      <c r="K202" s="18"/>
      <c r="L202" s="19">
        <f t="shared" si="0"/>
        <v>26689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v>195935</v>
      </c>
      <c r="I203" s="18">
        <v>0</v>
      </c>
      <c r="J203" s="18"/>
      <c r="K203" s="18">
        <v>2811</v>
      </c>
      <c r="L203" s="19">
        <f t="shared" si="0"/>
        <v>198746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97952</v>
      </c>
      <c r="G204" s="18">
        <v>23985</v>
      </c>
      <c r="H204" s="18">
        <v>6048</v>
      </c>
      <c r="I204" s="18">
        <v>842</v>
      </c>
      <c r="J204" s="18">
        <v>7700</v>
      </c>
      <c r="K204" s="18">
        <v>485</v>
      </c>
      <c r="L204" s="19">
        <f t="shared" si="0"/>
        <v>137012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35789</v>
      </c>
      <c r="G206" s="18">
        <v>17800</v>
      </c>
      <c r="H206" s="18">
        <v>21871</v>
      </c>
      <c r="I206" s="18">
        <v>46956</v>
      </c>
      <c r="J206" s="18">
        <v>2071</v>
      </c>
      <c r="K206" s="18">
        <v>235</v>
      </c>
      <c r="L206" s="19">
        <f t="shared" si="0"/>
        <v>124722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38236</v>
      </c>
      <c r="G207" s="18">
        <v>23808</v>
      </c>
      <c r="H207" s="18">
        <v>16604</v>
      </c>
      <c r="I207" s="18">
        <v>16347</v>
      </c>
      <c r="J207" s="18">
        <v>937</v>
      </c>
      <c r="K207" s="18">
        <v>52</v>
      </c>
      <c r="L207" s="19">
        <f t="shared" si="0"/>
        <v>95984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821491</v>
      </c>
      <c r="G210" s="41">
        <f t="shared" si="1"/>
        <v>272496</v>
      </c>
      <c r="H210" s="41">
        <f t="shared" si="1"/>
        <v>379758</v>
      </c>
      <c r="I210" s="41">
        <f t="shared" si="1"/>
        <v>100430</v>
      </c>
      <c r="J210" s="41">
        <f t="shared" si="1"/>
        <v>16384</v>
      </c>
      <c r="K210" s="41">
        <f t="shared" si="1"/>
        <v>4166</v>
      </c>
      <c r="L210" s="41">
        <f t="shared" si="1"/>
        <v>1594725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494236</v>
      </c>
      <c r="I214" s="18"/>
      <c r="J214" s="18"/>
      <c r="K214" s="18"/>
      <c r="L214" s="19">
        <f>SUM(F214:K214)</f>
        <v>494236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29934</v>
      </c>
      <c r="I215" s="18"/>
      <c r="J215" s="18"/>
      <c r="K215" s="18"/>
      <c r="L215" s="19">
        <f>SUM(F215:K215)</f>
        <v>29934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18551</v>
      </c>
      <c r="G225" s="18">
        <v>11551</v>
      </c>
      <c r="H225" s="18">
        <v>8056</v>
      </c>
      <c r="I225" s="18">
        <v>7931</v>
      </c>
      <c r="J225" s="18">
        <v>454</v>
      </c>
      <c r="K225" s="18">
        <v>25</v>
      </c>
      <c r="L225" s="19">
        <f t="shared" si="2"/>
        <v>46568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18551</v>
      </c>
      <c r="G228" s="41">
        <f>SUM(G214:G227)</f>
        <v>11551</v>
      </c>
      <c r="H228" s="41">
        <f>SUM(H214:H227)</f>
        <v>532226</v>
      </c>
      <c r="I228" s="41">
        <f>SUM(I214:I227)</f>
        <v>7931</v>
      </c>
      <c r="J228" s="41">
        <f>SUM(J214:J227)</f>
        <v>454</v>
      </c>
      <c r="K228" s="41">
        <f t="shared" si="3"/>
        <v>25</v>
      </c>
      <c r="L228" s="41">
        <f t="shared" si="3"/>
        <v>570738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962638</v>
      </c>
      <c r="I232" s="18"/>
      <c r="J232" s="18"/>
      <c r="K232" s="18"/>
      <c r="L232" s="19">
        <f>SUM(F232:K232)</f>
        <v>962638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31856</v>
      </c>
      <c r="I233" s="18"/>
      <c r="J233" s="18"/>
      <c r="K233" s="18"/>
      <c r="L233" s="19">
        <f>SUM(F233:K233)</f>
        <v>31856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41034</v>
      </c>
      <c r="G243" s="18">
        <v>25550</v>
      </c>
      <c r="H243" s="18">
        <v>17819</v>
      </c>
      <c r="I243" s="18">
        <v>17544</v>
      </c>
      <c r="J243" s="18">
        <v>1005</v>
      </c>
      <c r="K243" s="18">
        <v>56</v>
      </c>
      <c r="L243" s="19">
        <f t="shared" si="4"/>
        <v>103008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41034</v>
      </c>
      <c r="G246" s="41">
        <f t="shared" si="5"/>
        <v>25550</v>
      </c>
      <c r="H246" s="41">
        <f t="shared" si="5"/>
        <v>1012313</v>
      </c>
      <c r="I246" s="41">
        <f t="shared" si="5"/>
        <v>17544</v>
      </c>
      <c r="J246" s="41">
        <f t="shared" si="5"/>
        <v>1005</v>
      </c>
      <c r="K246" s="41">
        <f t="shared" si="5"/>
        <v>56</v>
      </c>
      <c r="L246" s="41">
        <f t="shared" si="5"/>
        <v>1097502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881076</v>
      </c>
      <c r="G256" s="41">
        <f t="shared" si="8"/>
        <v>309597</v>
      </c>
      <c r="H256" s="41">
        <f t="shared" si="8"/>
        <v>1924297</v>
      </c>
      <c r="I256" s="41">
        <f t="shared" si="8"/>
        <v>125905</v>
      </c>
      <c r="J256" s="41">
        <f t="shared" si="8"/>
        <v>17843</v>
      </c>
      <c r="K256" s="41">
        <f t="shared" si="8"/>
        <v>4247</v>
      </c>
      <c r="L256" s="41">
        <f t="shared" si="8"/>
        <v>3262965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84234</v>
      </c>
      <c r="L259" s="19">
        <f>SUM(F259:K259)</f>
        <v>84234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2362</v>
      </c>
      <c r="L260" s="19">
        <f>SUM(F260:K260)</f>
        <v>2362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16853</v>
      </c>
      <c r="L262" s="19">
        <f>SUM(F262:K262)</f>
        <v>16853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22000</v>
      </c>
      <c r="L265" s="19">
        <f t="shared" si="9"/>
        <v>22000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125449</v>
      </c>
      <c r="L269" s="41">
        <f t="shared" si="9"/>
        <v>125449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881076</v>
      </c>
      <c r="G270" s="42">
        <f t="shared" si="11"/>
        <v>309597</v>
      </c>
      <c r="H270" s="42">
        <f t="shared" si="11"/>
        <v>1924297</v>
      </c>
      <c r="I270" s="42">
        <f t="shared" si="11"/>
        <v>125905</v>
      </c>
      <c r="J270" s="42">
        <f t="shared" si="11"/>
        <v>17843</v>
      </c>
      <c r="K270" s="42">
        <f t="shared" si="11"/>
        <v>129696</v>
      </c>
      <c r="L270" s="42">
        <f t="shared" si="11"/>
        <v>3388414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9890</v>
      </c>
      <c r="G275" s="18">
        <v>827</v>
      </c>
      <c r="H275" s="18">
        <f>6529+4688</f>
        <v>11217</v>
      </c>
      <c r="I275" s="18">
        <f>1578+916+675</f>
        <v>3169</v>
      </c>
      <c r="J275" s="18">
        <v>1163</v>
      </c>
      <c r="K275" s="18"/>
      <c r="L275" s="19">
        <f>SUM(F275:K275)</f>
        <v>26266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1523+138</f>
        <v>1661</v>
      </c>
      <c r="I281" s="18"/>
      <c r="J281" s="18"/>
      <c r="K281" s="18"/>
      <c r="L281" s="19">
        <f t="shared" si="12"/>
        <v>1661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f>268+249+439</f>
        <v>956</v>
      </c>
      <c r="L282" s="19">
        <f t="shared" si="12"/>
        <v>956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9890</v>
      </c>
      <c r="G289" s="42">
        <f t="shared" si="13"/>
        <v>827</v>
      </c>
      <c r="H289" s="42">
        <f t="shared" si="13"/>
        <v>12878</v>
      </c>
      <c r="I289" s="42">
        <f t="shared" si="13"/>
        <v>3169</v>
      </c>
      <c r="J289" s="42">
        <f t="shared" si="13"/>
        <v>1163</v>
      </c>
      <c r="K289" s="42">
        <f t="shared" si="13"/>
        <v>956</v>
      </c>
      <c r="L289" s="41">
        <f t="shared" si="13"/>
        <v>28883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9890</v>
      </c>
      <c r="G337" s="41">
        <f t="shared" si="20"/>
        <v>827</v>
      </c>
      <c r="H337" s="41">
        <f t="shared" si="20"/>
        <v>12878</v>
      </c>
      <c r="I337" s="41">
        <f t="shared" si="20"/>
        <v>3169</v>
      </c>
      <c r="J337" s="41">
        <f t="shared" si="20"/>
        <v>1163</v>
      </c>
      <c r="K337" s="41">
        <f t="shared" si="20"/>
        <v>956</v>
      </c>
      <c r="L337" s="41">
        <f t="shared" si="20"/>
        <v>28883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9890</v>
      </c>
      <c r="G351" s="41">
        <f>G337</f>
        <v>827</v>
      </c>
      <c r="H351" s="41">
        <f>H337</f>
        <v>12878</v>
      </c>
      <c r="I351" s="41">
        <f>I337</f>
        <v>3169</v>
      </c>
      <c r="J351" s="41">
        <f>J337</f>
        <v>1163</v>
      </c>
      <c r="K351" s="47">
        <f>K337+K350</f>
        <v>956</v>
      </c>
      <c r="L351" s="41">
        <f>L337+L350</f>
        <v>28883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8427</v>
      </c>
      <c r="G357" s="18">
        <v>645</v>
      </c>
      <c r="H357" s="18">
        <v>7459</v>
      </c>
      <c r="I357" s="18">
        <v>322</v>
      </c>
      <c r="J357" s="18"/>
      <c r="K357" s="18"/>
      <c r="L357" s="13">
        <f>SUM(F357:K357)</f>
        <v>16853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8427</v>
      </c>
      <c r="G361" s="47">
        <f t="shared" si="22"/>
        <v>645</v>
      </c>
      <c r="H361" s="47">
        <f t="shared" si="22"/>
        <v>7459</v>
      </c>
      <c r="I361" s="47">
        <f t="shared" si="22"/>
        <v>322</v>
      </c>
      <c r="J361" s="47">
        <f t="shared" si="22"/>
        <v>0</v>
      </c>
      <c r="K361" s="47">
        <f t="shared" si="22"/>
        <v>0</v>
      </c>
      <c r="L361" s="47">
        <f t="shared" si="22"/>
        <v>16853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322</v>
      </c>
      <c r="G367" s="63"/>
      <c r="H367" s="63"/>
      <c r="I367" s="56">
        <f>SUM(F367:H367)</f>
        <v>322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322</v>
      </c>
      <c r="G368" s="47">
        <f>SUM(G366:G367)</f>
        <v>0</v>
      </c>
      <c r="H368" s="47">
        <f>SUM(H366:H367)</f>
        <v>0</v>
      </c>
      <c r="I368" s="47">
        <f>SUM(I366:I367)</f>
        <v>322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10000</v>
      </c>
      <c r="H389" s="18">
        <v>366</v>
      </c>
      <c r="I389" s="18"/>
      <c r="J389" s="24" t="s">
        <v>289</v>
      </c>
      <c r="K389" s="24" t="s">
        <v>289</v>
      </c>
      <c r="L389" s="56">
        <f t="shared" si="25"/>
        <v>10366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10000</v>
      </c>
      <c r="H392" s="139">
        <f>SUM(H386:H391)</f>
        <v>366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10366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7000</v>
      </c>
      <c r="H395" s="18">
        <v>217</v>
      </c>
      <c r="I395" s="18"/>
      <c r="J395" s="24" t="s">
        <v>289</v>
      </c>
      <c r="K395" s="24" t="s">
        <v>289</v>
      </c>
      <c r="L395" s="56">
        <f t="shared" si="26"/>
        <v>7217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</v>
      </c>
      <c r="H396" s="18">
        <v>320</v>
      </c>
      <c r="I396" s="18"/>
      <c r="J396" s="24" t="s">
        <v>289</v>
      </c>
      <c r="K396" s="24" t="s">
        <v>289</v>
      </c>
      <c r="L396" s="56">
        <f t="shared" si="26"/>
        <v>5320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12000</v>
      </c>
      <c r="H400" s="47">
        <f>SUM(H394:H399)</f>
        <v>537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12537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22000</v>
      </c>
      <c r="H407" s="47">
        <f>H392+H400+H406</f>
        <v>903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22903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119052</v>
      </c>
      <c r="G439" s="18"/>
      <c r="H439" s="18"/>
      <c r="I439" s="56">
        <f t="shared" si="33"/>
        <v>119052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119052</v>
      </c>
      <c r="G445" s="13">
        <f>SUM(G438:G444)</f>
        <v>0</v>
      </c>
      <c r="H445" s="13">
        <f>SUM(H438:H444)</f>
        <v>0</v>
      </c>
      <c r="I445" s="13">
        <f>SUM(I438:I444)</f>
        <v>119052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119052</v>
      </c>
      <c r="G458" s="18"/>
      <c r="H458" s="18"/>
      <c r="I458" s="56">
        <f t="shared" si="34"/>
        <v>119052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119052</v>
      </c>
      <c r="G459" s="83">
        <f>SUM(G453:G458)</f>
        <v>0</v>
      </c>
      <c r="H459" s="83">
        <f>SUM(H453:H458)</f>
        <v>0</v>
      </c>
      <c r="I459" s="83">
        <f>SUM(I453:I458)</f>
        <v>119052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119052</v>
      </c>
      <c r="G460" s="42">
        <f>G451+G459</f>
        <v>0</v>
      </c>
      <c r="H460" s="42">
        <f>H451+H459</f>
        <v>0</v>
      </c>
      <c r="I460" s="42">
        <f>I451+I459</f>
        <v>119052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188619</v>
      </c>
      <c r="G464" s="18">
        <v>0</v>
      </c>
      <c r="H464" s="18">
        <v>0</v>
      </c>
      <c r="I464" s="18">
        <v>0</v>
      </c>
      <c r="J464" s="18">
        <v>96149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3459978</v>
      </c>
      <c r="G467" s="18">
        <v>16853</v>
      </c>
      <c r="H467" s="18">
        <v>28883</v>
      </c>
      <c r="I467" s="18"/>
      <c r="J467" s="18">
        <v>22903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3459978</v>
      </c>
      <c r="G469" s="53">
        <f>SUM(G467:G468)</f>
        <v>16853</v>
      </c>
      <c r="H469" s="53">
        <f>SUM(H467:H468)</f>
        <v>28883</v>
      </c>
      <c r="I469" s="53">
        <f>SUM(I467:I468)</f>
        <v>0</v>
      </c>
      <c r="J469" s="53">
        <f>SUM(J467:J468)</f>
        <v>22903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3388414</v>
      </c>
      <c r="G471" s="18">
        <v>16853</v>
      </c>
      <c r="H471" s="18">
        <v>28883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3388414</v>
      </c>
      <c r="G473" s="53">
        <f>SUM(G471:G472)</f>
        <v>16853</v>
      </c>
      <c r="H473" s="53">
        <f>SUM(H471:H472)</f>
        <v>28883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260183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119052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84234</v>
      </c>
      <c r="G494" s="18"/>
      <c r="H494" s="18"/>
      <c r="I494" s="18"/>
      <c r="J494" s="18"/>
      <c r="K494" s="53">
        <f>SUM(F494:J494)</f>
        <v>84234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84234</v>
      </c>
      <c r="G496" s="18"/>
      <c r="H496" s="18"/>
      <c r="I496" s="18"/>
      <c r="J496" s="18"/>
      <c r="K496" s="53">
        <f t="shared" si="35"/>
        <v>84234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0</v>
      </c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0</v>
      </c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103321</v>
      </c>
      <c r="G520" s="18">
        <v>32525</v>
      </c>
      <c r="H520" s="18">
        <v>32450</v>
      </c>
      <c r="I520" s="18"/>
      <c r="J520" s="18"/>
      <c r="K520" s="18"/>
      <c r="L520" s="88">
        <f>SUM(F520:K520)</f>
        <v>168296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29934</v>
      </c>
      <c r="I521" s="18"/>
      <c r="J521" s="18"/>
      <c r="K521" s="18"/>
      <c r="L521" s="88">
        <f>SUM(F521:K521)</f>
        <v>29934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31856</v>
      </c>
      <c r="I522" s="18"/>
      <c r="J522" s="18"/>
      <c r="K522" s="18"/>
      <c r="L522" s="88">
        <f>SUM(F522:K522)</f>
        <v>31856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103321</v>
      </c>
      <c r="G523" s="108">
        <f t="shared" ref="G523:L523" si="36">SUM(G520:G522)</f>
        <v>32525</v>
      </c>
      <c r="H523" s="108">
        <f t="shared" si="36"/>
        <v>94240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230086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20631+8295</f>
        <v>28926</v>
      </c>
      <c r="G525" s="18">
        <v>8685</v>
      </c>
      <c r="H525" s="18">
        <v>10896</v>
      </c>
      <c r="I525" s="18"/>
      <c r="J525" s="18"/>
      <c r="K525" s="18"/>
      <c r="L525" s="88">
        <f>SUM(F525:K525)</f>
        <v>48507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28926</v>
      </c>
      <c r="G528" s="89">
        <f t="shared" ref="G528:L528" si="37">SUM(G525:G527)</f>
        <v>8685</v>
      </c>
      <c r="H528" s="89">
        <f t="shared" si="37"/>
        <v>10896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48507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28629</v>
      </c>
      <c r="G530" s="18">
        <v>14335</v>
      </c>
      <c r="H530" s="18">
        <v>1848</v>
      </c>
      <c r="I530" s="18">
        <v>81</v>
      </c>
      <c r="J530" s="18">
        <v>0</v>
      </c>
      <c r="K530" s="18">
        <v>159</v>
      </c>
      <c r="L530" s="88">
        <f>SUM(F530:K530)</f>
        <v>45052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28629</v>
      </c>
      <c r="G533" s="89">
        <f t="shared" ref="G533:L533" si="38">SUM(G530:G532)</f>
        <v>14335</v>
      </c>
      <c r="H533" s="89">
        <f t="shared" si="38"/>
        <v>1848</v>
      </c>
      <c r="I533" s="89">
        <f t="shared" si="38"/>
        <v>81</v>
      </c>
      <c r="J533" s="89">
        <f t="shared" si="38"/>
        <v>0</v>
      </c>
      <c r="K533" s="89">
        <f t="shared" si="38"/>
        <v>159</v>
      </c>
      <c r="L533" s="89">
        <f t="shared" si="38"/>
        <v>45052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3824</v>
      </c>
      <c r="G540" s="18">
        <v>2381</v>
      </c>
      <c r="H540" s="18">
        <v>1660</v>
      </c>
      <c r="I540" s="18">
        <v>1635</v>
      </c>
      <c r="J540" s="18">
        <v>94</v>
      </c>
      <c r="K540" s="18">
        <v>4</v>
      </c>
      <c r="L540" s="88">
        <f>SUM(F540:K540)</f>
        <v>9598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1855</v>
      </c>
      <c r="G541" s="18">
        <v>1155</v>
      </c>
      <c r="H541" s="18">
        <v>806</v>
      </c>
      <c r="I541" s="18">
        <v>793</v>
      </c>
      <c r="J541" s="18">
        <v>45</v>
      </c>
      <c r="K541" s="18">
        <v>3</v>
      </c>
      <c r="L541" s="88">
        <f>SUM(F541:K541)</f>
        <v>4657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4103</v>
      </c>
      <c r="G542" s="18">
        <v>2555</v>
      </c>
      <c r="H542" s="18">
        <v>1782</v>
      </c>
      <c r="I542" s="18">
        <v>1754</v>
      </c>
      <c r="J542" s="18">
        <v>101</v>
      </c>
      <c r="K542" s="18">
        <v>6</v>
      </c>
      <c r="L542" s="88">
        <f>SUM(F542:K542)</f>
        <v>10301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9782</v>
      </c>
      <c r="G543" s="194">
        <f t="shared" ref="G543:L543" si="40">SUM(G540:G542)</f>
        <v>6091</v>
      </c>
      <c r="H543" s="194">
        <f t="shared" si="40"/>
        <v>4248</v>
      </c>
      <c r="I543" s="194">
        <f t="shared" si="40"/>
        <v>4182</v>
      </c>
      <c r="J543" s="194">
        <f t="shared" si="40"/>
        <v>240</v>
      </c>
      <c r="K543" s="194">
        <f t="shared" si="40"/>
        <v>13</v>
      </c>
      <c r="L543" s="194">
        <f t="shared" si="40"/>
        <v>24556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170658</v>
      </c>
      <c r="G544" s="89">
        <f t="shared" ref="G544:L544" si="41">G523+G528+G533+G538+G543</f>
        <v>61636</v>
      </c>
      <c r="H544" s="89">
        <f t="shared" si="41"/>
        <v>111232</v>
      </c>
      <c r="I544" s="89">
        <f t="shared" si="41"/>
        <v>4263</v>
      </c>
      <c r="J544" s="89">
        <f t="shared" si="41"/>
        <v>240</v>
      </c>
      <c r="K544" s="89">
        <f t="shared" si="41"/>
        <v>172</v>
      </c>
      <c r="L544" s="89">
        <f t="shared" si="41"/>
        <v>348201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168296</v>
      </c>
      <c r="G548" s="87">
        <f>L525</f>
        <v>48507</v>
      </c>
      <c r="H548" s="87">
        <f>L530</f>
        <v>45052</v>
      </c>
      <c r="I548" s="87">
        <f>L535</f>
        <v>0</v>
      </c>
      <c r="J548" s="87">
        <f>L540</f>
        <v>9598</v>
      </c>
      <c r="K548" s="87">
        <f>SUM(F548:J548)</f>
        <v>271453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29934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4657</v>
      </c>
      <c r="K549" s="87">
        <f>SUM(F549:J549)</f>
        <v>34591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31856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10301</v>
      </c>
      <c r="K550" s="87">
        <f>SUM(F550:J550)</f>
        <v>42157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230086</v>
      </c>
      <c r="G551" s="89">
        <f t="shared" si="42"/>
        <v>48507</v>
      </c>
      <c r="H551" s="89">
        <f t="shared" si="42"/>
        <v>45052</v>
      </c>
      <c r="I551" s="89">
        <f t="shared" si="42"/>
        <v>0</v>
      </c>
      <c r="J551" s="89">
        <f t="shared" si="42"/>
        <v>24556</v>
      </c>
      <c r="K551" s="89">
        <f t="shared" si="42"/>
        <v>348201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494236</v>
      </c>
      <c r="H574" s="18">
        <f>258150+704488</f>
        <v>962638</v>
      </c>
      <c r="I574" s="87">
        <f>SUM(F574:H574)</f>
        <v>1456874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16731</v>
      </c>
      <c r="I577" s="87">
        <f t="shared" si="47"/>
        <v>16731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32450</v>
      </c>
      <c r="G578" s="18">
        <v>29934</v>
      </c>
      <c r="H578" s="18">
        <v>15125</v>
      </c>
      <c r="I578" s="87">
        <f t="shared" si="47"/>
        <v>77509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86386</v>
      </c>
      <c r="I590" s="18">
        <v>41911</v>
      </c>
      <c r="J590" s="18">
        <v>92707</v>
      </c>
      <c r="K590" s="104">
        <f t="shared" ref="K590:K596" si="48">SUM(H590:J590)</f>
        <v>221004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9598</v>
      </c>
      <c r="I591" s="18">
        <v>4657</v>
      </c>
      <c r="J591" s="18">
        <v>10301</v>
      </c>
      <c r="K591" s="104">
        <f t="shared" si="48"/>
        <v>24556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95984</v>
      </c>
      <c r="I597" s="108">
        <f>SUM(I590:I596)</f>
        <v>46568</v>
      </c>
      <c r="J597" s="108">
        <f>SUM(J590:J596)</f>
        <v>103008</v>
      </c>
      <c r="K597" s="108">
        <f>SUM(K590:K596)</f>
        <v>245560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17547</v>
      </c>
      <c r="I603" s="18">
        <v>454</v>
      </c>
      <c r="J603" s="18">
        <v>1005</v>
      </c>
      <c r="K603" s="104">
        <f>SUM(H603:J603)</f>
        <v>19006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17547</v>
      </c>
      <c r="I604" s="108">
        <f>SUM(I601:I603)</f>
        <v>454</v>
      </c>
      <c r="J604" s="108">
        <f>SUM(J601:J603)</f>
        <v>1005</v>
      </c>
      <c r="K604" s="108">
        <f>SUM(K601:K603)</f>
        <v>19006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2746</v>
      </c>
      <c r="G610" s="18">
        <v>210</v>
      </c>
      <c r="H610" s="18"/>
      <c r="I610" s="18"/>
      <c r="J610" s="18"/>
      <c r="K610" s="18"/>
      <c r="L610" s="88">
        <f>SUM(F610:K610)</f>
        <v>2956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2746</v>
      </c>
      <c r="G613" s="108">
        <f t="shared" si="49"/>
        <v>210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2956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385259</v>
      </c>
      <c r="H616" s="109">
        <f>SUM(F51)</f>
        <v>385259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10065</v>
      </c>
      <c r="H618" s="109">
        <f>SUM(H51)</f>
        <v>10065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119052</v>
      </c>
      <c r="H620" s="109">
        <f>SUM(J51)</f>
        <v>119052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260183</v>
      </c>
      <c r="H621" s="109">
        <f>F475</f>
        <v>260183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119052</v>
      </c>
      <c r="H625" s="109">
        <f>J475</f>
        <v>119052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3459978</v>
      </c>
      <c r="H626" s="104">
        <f>SUM(F467)</f>
        <v>3459978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16853</v>
      </c>
      <c r="H627" s="104">
        <f>SUM(G467)</f>
        <v>16853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28883</v>
      </c>
      <c r="H628" s="104">
        <f>SUM(H467)</f>
        <v>28883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22903</v>
      </c>
      <c r="H630" s="104">
        <f>SUM(J467)</f>
        <v>22903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3388414</v>
      </c>
      <c r="H631" s="104">
        <f>SUM(F471)</f>
        <v>3388414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28883</v>
      </c>
      <c r="H632" s="104">
        <f>SUM(H471)</f>
        <v>28883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322</v>
      </c>
      <c r="H633" s="104">
        <f>I368</f>
        <v>322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16853</v>
      </c>
      <c r="H634" s="104">
        <f>SUM(G471)</f>
        <v>16853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22903</v>
      </c>
      <c r="H636" s="164">
        <f>SUM(J467)</f>
        <v>22903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119052</v>
      </c>
      <c r="H638" s="104">
        <f>SUM(F460)</f>
        <v>119052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119052</v>
      </c>
      <c r="H641" s="104">
        <f>SUM(I460)</f>
        <v>119052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903</v>
      </c>
      <c r="H643" s="104">
        <f>H407</f>
        <v>903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22000</v>
      </c>
      <c r="H644" s="104">
        <f>G407</f>
        <v>22000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22903</v>
      </c>
      <c r="H645" s="104">
        <f>L407</f>
        <v>22903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245560</v>
      </c>
      <c r="H646" s="104">
        <f>L207+L225+L243</f>
        <v>245560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19006</v>
      </c>
      <c r="H647" s="104">
        <f>(J256+J337)-(J254+J335)</f>
        <v>19006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95984</v>
      </c>
      <c r="H648" s="104">
        <f>H597</f>
        <v>95984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46568</v>
      </c>
      <c r="H649" s="104">
        <f>I597</f>
        <v>46568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103008</v>
      </c>
      <c r="H650" s="104">
        <f>J597</f>
        <v>103008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16853</v>
      </c>
      <c r="H651" s="104">
        <f>K262+K344</f>
        <v>16853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22000</v>
      </c>
      <c r="H654" s="104">
        <f>K265+K346</f>
        <v>22000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1640461</v>
      </c>
      <c r="G659" s="19">
        <f>(L228+L308+L358)</f>
        <v>570738</v>
      </c>
      <c r="H659" s="19">
        <f>(L246+L327+L359)</f>
        <v>1097502</v>
      </c>
      <c r="I659" s="19">
        <f>SUM(F659:H659)</f>
        <v>3308701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95047</v>
      </c>
      <c r="G661" s="19">
        <f>(L225+L305)-(J225+J305)</f>
        <v>46114</v>
      </c>
      <c r="H661" s="19">
        <f>(L243+L324)-(J243+J324)</f>
        <v>102003</v>
      </c>
      <c r="I661" s="19">
        <f>SUM(F661:H661)</f>
        <v>243164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52953</v>
      </c>
      <c r="G662" s="200">
        <f>SUM(G574:G586)+SUM(I601:I603)+L611</f>
        <v>524624</v>
      </c>
      <c r="H662" s="200">
        <f>SUM(H574:H586)+SUM(J601:J603)+L612</f>
        <v>995499</v>
      </c>
      <c r="I662" s="19">
        <f>SUM(F662:H662)</f>
        <v>1573076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1492461</v>
      </c>
      <c r="G663" s="19">
        <f>G659-SUM(G660:G662)</f>
        <v>0</v>
      </c>
      <c r="H663" s="19">
        <f>H659-SUM(H660:H662)</f>
        <v>0</v>
      </c>
      <c r="I663" s="19">
        <f>I659-SUM(I660:I662)</f>
        <v>1492461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67.09</v>
      </c>
      <c r="G664" s="249"/>
      <c r="H664" s="249"/>
      <c r="I664" s="19">
        <f>SUM(F664:H664)</f>
        <v>67.09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22245.66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22245.66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22245.66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22245.66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3" sqref="C23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Freedom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409086</v>
      </c>
      <c r="C9" s="230">
        <f>'DOE25'!G196+'DOE25'!G214+'DOE25'!G232+'DOE25'!G275+'DOE25'!G294+'DOE25'!G313</f>
        <v>131178</v>
      </c>
    </row>
    <row r="10" spans="1:3">
      <c r="A10" t="s">
        <v>779</v>
      </c>
      <c r="B10" s="241">
        <v>407429</v>
      </c>
      <c r="C10" s="241">
        <v>131051</v>
      </c>
    </row>
    <row r="11" spans="1:3">
      <c r="A11" t="s">
        <v>780</v>
      </c>
      <c r="B11" s="241">
        <v>1657</v>
      </c>
      <c r="C11" s="241">
        <v>127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409086</v>
      </c>
      <c r="C13" s="232">
        <f>SUM(C10:C12)</f>
        <v>131178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134992</v>
      </c>
      <c r="C18" s="230">
        <f>'DOE25'!G197+'DOE25'!G215+'DOE25'!G233+'DOE25'!G276+'DOE25'!G295+'DOE25'!G314</f>
        <v>41210</v>
      </c>
    </row>
    <row r="19" spans="1:3">
      <c r="A19" t="s">
        <v>779</v>
      </c>
      <c r="B19" s="241">
        <v>114361</v>
      </c>
      <c r="C19" s="241">
        <v>36050</v>
      </c>
    </row>
    <row r="20" spans="1:3">
      <c r="A20" t="s">
        <v>780</v>
      </c>
      <c r="B20" s="241">
        <v>20631</v>
      </c>
      <c r="C20" s="241">
        <v>5160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134992</v>
      </c>
      <c r="C22" s="232">
        <f>SUM(C19:C21)</f>
        <v>41210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Freedom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2331791</v>
      </c>
      <c r="D5" s="20">
        <f>SUM('DOE25'!L196:L199)+SUM('DOE25'!L214:L217)+SUM('DOE25'!L232:L235)-F5-G5</f>
        <v>2325882</v>
      </c>
      <c r="E5" s="244"/>
      <c r="F5" s="256">
        <f>SUM('DOE25'!J196:J199)+SUM('DOE25'!J214:J217)+SUM('DOE25'!J232:J235)</f>
        <v>5676</v>
      </c>
      <c r="G5" s="53">
        <f>SUM('DOE25'!K196:K199)+SUM('DOE25'!K214:K217)+SUM('DOE25'!K232:K235)</f>
        <v>233</v>
      </c>
      <c r="H5" s="260"/>
    </row>
    <row r="6" spans="1:9">
      <c r="A6" s="32">
        <v>2100</v>
      </c>
      <c r="B6" t="s">
        <v>801</v>
      </c>
      <c r="C6" s="246">
        <f t="shared" si="0"/>
        <v>198445</v>
      </c>
      <c r="D6" s="20">
        <f>'DOE25'!L201+'DOE25'!L219+'DOE25'!L237-F6-G6</f>
        <v>198095</v>
      </c>
      <c r="E6" s="244"/>
      <c r="F6" s="256">
        <f>'DOE25'!J201+'DOE25'!J219+'DOE25'!J237</f>
        <v>0</v>
      </c>
      <c r="G6" s="53">
        <f>'DOE25'!K201+'DOE25'!K219+'DOE25'!K237</f>
        <v>350</v>
      </c>
      <c r="H6" s="260"/>
    </row>
    <row r="7" spans="1:9">
      <c r="A7" s="32">
        <v>2200</v>
      </c>
      <c r="B7" t="s">
        <v>834</v>
      </c>
      <c r="C7" s="246">
        <f t="shared" si="0"/>
        <v>26689</v>
      </c>
      <c r="D7" s="20">
        <f>'DOE25'!L202+'DOE25'!L220+'DOE25'!L238-F7-G7</f>
        <v>26689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140764</v>
      </c>
      <c r="D8" s="244"/>
      <c r="E8" s="20">
        <f>'DOE25'!L203+'DOE25'!L221+'DOE25'!L239-F8-G8-D9-D11</f>
        <v>137953</v>
      </c>
      <c r="F8" s="256">
        <f>'DOE25'!J203+'DOE25'!J221+'DOE25'!J239</f>
        <v>0</v>
      </c>
      <c r="G8" s="53">
        <f>'DOE25'!K203+'DOE25'!K221+'DOE25'!K239</f>
        <v>2811</v>
      </c>
      <c r="H8" s="260"/>
    </row>
    <row r="9" spans="1:9">
      <c r="A9" s="32">
        <v>2310</v>
      </c>
      <c r="B9" t="s">
        <v>818</v>
      </c>
      <c r="C9" s="246">
        <f t="shared" si="0"/>
        <v>5634</v>
      </c>
      <c r="D9" s="245">
        <v>5634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7000</v>
      </c>
      <c r="D10" s="244"/>
      <c r="E10" s="245">
        <v>7000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52348</v>
      </c>
      <c r="D11" s="245">
        <v>52348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137012</v>
      </c>
      <c r="D12" s="20">
        <f>'DOE25'!L204+'DOE25'!L222+'DOE25'!L240-F12-G12</f>
        <v>128827</v>
      </c>
      <c r="E12" s="244"/>
      <c r="F12" s="256">
        <f>'DOE25'!J204+'DOE25'!J222+'DOE25'!J240</f>
        <v>7700</v>
      </c>
      <c r="G12" s="53">
        <f>'DOE25'!K204+'DOE25'!K222+'DOE25'!K240</f>
        <v>485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124722</v>
      </c>
      <c r="D14" s="20">
        <f>'DOE25'!L206+'DOE25'!L224+'DOE25'!L242-F14-G14</f>
        <v>122416</v>
      </c>
      <c r="E14" s="244"/>
      <c r="F14" s="256">
        <f>'DOE25'!J206+'DOE25'!J224+'DOE25'!J242</f>
        <v>2071</v>
      </c>
      <c r="G14" s="53">
        <f>'DOE25'!K206+'DOE25'!K224+'DOE25'!K242</f>
        <v>235</v>
      </c>
      <c r="H14" s="260"/>
    </row>
    <row r="15" spans="1:9">
      <c r="A15" s="32">
        <v>2700</v>
      </c>
      <c r="B15" t="s">
        <v>804</v>
      </c>
      <c r="C15" s="246">
        <f t="shared" si="0"/>
        <v>245560</v>
      </c>
      <c r="D15" s="20">
        <f>'DOE25'!L207+'DOE25'!L225+'DOE25'!L243-F15-G15</f>
        <v>243031</v>
      </c>
      <c r="E15" s="244"/>
      <c r="F15" s="256">
        <f>'DOE25'!J207+'DOE25'!J225+'DOE25'!J243</f>
        <v>2396</v>
      </c>
      <c r="G15" s="53">
        <f>'DOE25'!K207+'DOE25'!K225+'DOE25'!K243</f>
        <v>133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86596</v>
      </c>
      <c r="D25" s="244"/>
      <c r="E25" s="244"/>
      <c r="F25" s="259"/>
      <c r="G25" s="257"/>
      <c r="H25" s="258">
        <f>'DOE25'!L259+'DOE25'!L260+'DOE25'!L340+'DOE25'!L341</f>
        <v>86596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16853</v>
      </c>
      <c r="D29" s="20">
        <f>'DOE25'!L357+'DOE25'!L358+'DOE25'!L359-'DOE25'!I366-F29-G29</f>
        <v>16853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28883</v>
      </c>
      <c r="D31" s="20">
        <f>'DOE25'!L289+'DOE25'!L308+'DOE25'!L327+'DOE25'!L332+'DOE25'!L333+'DOE25'!L334-F31-G31</f>
        <v>26764</v>
      </c>
      <c r="E31" s="244"/>
      <c r="F31" s="256">
        <f>'DOE25'!J289+'DOE25'!J308+'DOE25'!J327+'DOE25'!J332+'DOE25'!J333+'DOE25'!J334</f>
        <v>1163</v>
      </c>
      <c r="G31" s="53">
        <f>'DOE25'!K289+'DOE25'!K308+'DOE25'!K327+'DOE25'!K332+'DOE25'!K333+'DOE25'!K334</f>
        <v>956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3146539</v>
      </c>
      <c r="E33" s="247">
        <f>SUM(E5:E31)</f>
        <v>144953</v>
      </c>
      <c r="F33" s="247">
        <f>SUM(F5:F31)</f>
        <v>19006</v>
      </c>
      <c r="G33" s="247">
        <f>SUM(G5:G31)</f>
        <v>5203</v>
      </c>
      <c r="H33" s="247">
        <f>SUM(H5:H31)</f>
        <v>86596</v>
      </c>
    </row>
    <row r="35" spans="2:8" ht="12" thickBot="1">
      <c r="B35" s="254" t="s">
        <v>847</v>
      </c>
      <c r="D35" s="255">
        <f>E33</f>
        <v>144953</v>
      </c>
      <c r="E35" s="250"/>
    </row>
    <row r="36" spans="2:8" ht="12" thickTop="1">
      <c r="B36" t="s">
        <v>815</v>
      </c>
      <c r="D36" s="20">
        <f>D33</f>
        <v>3146539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91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Freedom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126440</v>
      </c>
      <c r="D8" s="95">
        <f>'DOE25'!G9</f>
        <v>0</v>
      </c>
      <c r="E8" s="95">
        <f>'DOE25'!H9</f>
        <v>10065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119052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164000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9636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85183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385259</v>
      </c>
      <c r="D18" s="41">
        <f>SUM(D8:D17)</f>
        <v>0</v>
      </c>
      <c r="E18" s="41">
        <f>SUM(E8:E17)</f>
        <v>10065</v>
      </c>
      <c r="F18" s="41">
        <f>SUM(F8:F17)</f>
        <v>0</v>
      </c>
      <c r="G18" s="41">
        <f>SUM(G8:G17)</f>
        <v>119052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9636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125076</v>
      </c>
      <c r="D23" s="95">
        <f>'DOE25'!G24</f>
        <v>0</v>
      </c>
      <c r="E23" s="95">
        <f>'DOE25'!H24</f>
        <v>308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121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125076</v>
      </c>
      <c r="D31" s="41">
        <f>SUM(D21:D30)</f>
        <v>0</v>
      </c>
      <c r="E31" s="41">
        <f>SUM(E21:E30)</f>
        <v>10065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119052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93198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166985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260183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119052</v>
      </c>
      <c r="H49" s="124"/>
      <c r="I49" s="124"/>
    </row>
    <row r="50" spans="1:9" ht="12" thickTop="1">
      <c r="A50" s="38" t="s">
        <v>895</v>
      </c>
      <c r="B50" s="2"/>
      <c r="C50" s="41">
        <f>C49+C31</f>
        <v>385259</v>
      </c>
      <c r="D50" s="41">
        <f>D49+D31</f>
        <v>0</v>
      </c>
      <c r="E50" s="41">
        <f>E49+E31</f>
        <v>10065</v>
      </c>
      <c r="F50" s="41">
        <f>F49+F31</f>
        <v>0</v>
      </c>
      <c r="G50" s="41">
        <f>G49+G31</f>
        <v>119052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2059390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72203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72340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78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903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12</v>
      </c>
      <c r="D60" s="95">
        <f>SUM('DOE25'!G97:G109)</f>
        <v>0</v>
      </c>
      <c r="E60" s="95">
        <f>SUM('DOE25'!H97:H109)</f>
        <v>1580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144633</v>
      </c>
      <c r="D61" s="130">
        <f>SUM(D56:D60)</f>
        <v>0</v>
      </c>
      <c r="E61" s="130">
        <f>SUM(E56:E60)</f>
        <v>1580</v>
      </c>
      <c r="F61" s="130">
        <f>SUM(F56:F60)</f>
        <v>0</v>
      </c>
      <c r="G61" s="130">
        <f>SUM(G56:G60)</f>
        <v>903</v>
      </c>
      <c r="H61"/>
      <c r="I61"/>
    </row>
    <row r="62" spans="1:9" ht="12" thickTop="1">
      <c r="A62" s="29" t="s">
        <v>175</v>
      </c>
      <c r="B62" s="6"/>
      <c r="C62" s="22">
        <f>C55+C61</f>
        <v>2204023</v>
      </c>
      <c r="D62" s="22">
        <f>D55+D61</f>
        <v>0</v>
      </c>
      <c r="E62" s="22">
        <f>E55+E61</f>
        <v>1580</v>
      </c>
      <c r="F62" s="22">
        <f>F55+F61</f>
        <v>0</v>
      </c>
      <c r="G62" s="22">
        <f>G55+G61</f>
        <v>903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1194725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1194725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31579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31579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1226304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1523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29651</v>
      </c>
      <c r="D87" s="95">
        <f>SUM('DOE25'!G152:G160)</f>
        <v>0</v>
      </c>
      <c r="E87" s="95">
        <f>SUM('DOE25'!H152:H160)</f>
        <v>25780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29651</v>
      </c>
      <c r="D90" s="131">
        <f>SUM(D84:D89)</f>
        <v>0</v>
      </c>
      <c r="E90" s="131">
        <f>SUM(E84:E89)</f>
        <v>27303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16853</v>
      </c>
      <c r="E95" s="95">
        <f>'DOE25'!H178</f>
        <v>0</v>
      </c>
      <c r="F95" s="95">
        <f>'DOE25'!I178</f>
        <v>0</v>
      </c>
      <c r="G95" s="95">
        <f>'DOE25'!J178</f>
        <v>22000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16853</v>
      </c>
      <c r="E102" s="86">
        <f>SUM(E92:E101)</f>
        <v>0</v>
      </c>
      <c r="F102" s="86">
        <f>SUM(F92:F101)</f>
        <v>0</v>
      </c>
      <c r="G102" s="86">
        <f>SUM(G92:G101)</f>
        <v>22000</v>
      </c>
    </row>
    <row r="103" spans="1:7" ht="12.75" thickTop="1" thickBot="1">
      <c r="A103" s="33" t="s">
        <v>765</v>
      </c>
      <c r="C103" s="86">
        <f>C62+C80+C90+C102</f>
        <v>3459978</v>
      </c>
      <c r="D103" s="86">
        <f>D62+D80+D90+D102</f>
        <v>16853</v>
      </c>
      <c r="E103" s="86">
        <f>E62+E80+E90+E102</f>
        <v>28883</v>
      </c>
      <c r="F103" s="86">
        <f>F62+F80+F90+F102</f>
        <v>0</v>
      </c>
      <c r="G103" s="86">
        <f>G62+G80+G102</f>
        <v>22903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2044953</v>
      </c>
      <c r="D108" s="24" t="s">
        <v>289</v>
      </c>
      <c r="E108" s="95">
        <f>('DOE25'!L275)+('DOE25'!L294)+('DOE25'!L313)</f>
        <v>26266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281338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5500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2331791</v>
      </c>
      <c r="D114" s="86">
        <f>SUM(D108:D113)</f>
        <v>0</v>
      </c>
      <c r="E114" s="86">
        <f>SUM(E108:E113)</f>
        <v>26266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198445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26689</v>
      </c>
      <c r="D118" s="24" t="s">
        <v>289</v>
      </c>
      <c r="E118" s="95">
        <f>+('DOE25'!L281)+('DOE25'!L300)+('DOE25'!L319)</f>
        <v>1661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198746</v>
      </c>
      <c r="D119" s="24" t="s">
        <v>289</v>
      </c>
      <c r="E119" s="95">
        <f>+('DOE25'!L282)+('DOE25'!L301)+('DOE25'!L320)</f>
        <v>956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137012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124722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245560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16853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931174</v>
      </c>
      <c r="D127" s="86">
        <f>SUM(D117:D126)</f>
        <v>16853</v>
      </c>
      <c r="E127" s="86">
        <f>SUM(E117:E126)</f>
        <v>2617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84234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2362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16853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10366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12537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-903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125449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3388414</v>
      </c>
      <c r="D144" s="86">
        <f>(D114+D127+D143)</f>
        <v>16853</v>
      </c>
      <c r="E144" s="86">
        <f>(E114+E127+E143)</f>
        <v>28883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84234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84234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84234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84234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Freedom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22246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22246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2071219</v>
      </c>
      <c r="D10" s="182">
        <f>ROUND((C10/$C$28)*100,1)</f>
        <v>62.6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281338</v>
      </c>
      <c r="D11" s="182">
        <f>ROUND((C11/$C$28)*100,1)</f>
        <v>8.5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5500</v>
      </c>
      <c r="D13" s="182">
        <f>ROUND((C13/$C$28)*100,1)</f>
        <v>0.2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198445</v>
      </c>
      <c r="D15" s="182">
        <f t="shared" ref="D15:D27" si="0">ROUND((C15/$C$28)*100,1)</f>
        <v>6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28350</v>
      </c>
      <c r="D16" s="182">
        <f t="shared" si="0"/>
        <v>0.9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199702</v>
      </c>
      <c r="D17" s="182">
        <f t="shared" si="0"/>
        <v>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137012</v>
      </c>
      <c r="D18" s="182">
        <f t="shared" si="0"/>
        <v>4.0999999999999996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124722</v>
      </c>
      <c r="D20" s="182">
        <f t="shared" si="0"/>
        <v>3.8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245560</v>
      </c>
      <c r="D21" s="182">
        <f t="shared" si="0"/>
        <v>7.4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2362</v>
      </c>
      <c r="D25" s="182">
        <f t="shared" si="0"/>
        <v>0.1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16853</v>
      </c>
      <c r="D27" s="182">
        <f t="shared" si="0"/>
        <v>0.5</v>
      </c>
    </row>
    <row r="28" spans="1:4">
      <c r="B28" s="187" t="s">
        <v>723</v>
      </c>
      <c r="C28" s="180">
        <f>SUM(C10:C27)</f>
        <v>3311063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3311063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84234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2059390</v>
      </c>
      <c r="D35" s="182">
        <f t="shared" ref="D35:D40" si="1">ROUND((C35/$C$41)*100,1)</f>
        <v>59</v>
      </c>
    </row>
    <row r="36" spans="1:4">
      <c r="B36" s="185" t="s">
        <v>743</v>
      </c>
      <c r="C36" s="179">
        <f>SUM('DOE25'!F111:J111)-SUM('DOE25'!G96:G109)+('DOE25'!F173+'DOE25'!F174+'DOE25'!I173+'DOE25'!I174)-C35</f>
        <v>147116</v>
      </c>
      <c r="D36" s="182">
        <f t="shared" si="1"/>
        <v>4.2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1194725</v>
      </c>
      <c r="D37" s="182">
        <f t="shared" si="1"/>
        <v>34.200000000000003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31579</v>
      </c>
      <c r="D38" s="182">
        <f t="shared" si="1"/>
        <v>0.9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56954</v>
      </c>
      <c r="D39" s="182">
        <f t="shared" si="1"/>
        <v>1.6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3489764</v>
      </c>
      <c r="D41" s="184">
        <f>SUM(D35:D40)</f>
        <v>99.9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>
      <c r="A2" s="286" t="s">
        <v>767</v>
      </c>
      <c r="B2" s="287"/>
      <c r="C2" s="287"/>
      <c r="D2" s="287"/>
      <c r="E2" s="287"/>
      <c r="F2" s="292" t="str">
        <f>'DOE25'!A2</f>
        <v>Freedom</v>
      </c>
      <c r="G2" s="293"/>
      <c r="H2" s="293"/>
      <c r="I2" s="293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75:M75"/>
    <mergeCell ref="C76:M76"/>
    <mergeCell ref="C77:M77"/>
    <mergeCell ref="C78:M78"/>
    <mergeCell ref="C70:M70"/>
    <mergeCell ref="A72:E72"/>
    <mergeCell ref="C19:M19"/>
    <mergeCell ref="C52:M52"/>
    <mergeCell ref="C50:M50"/>
    <mergeCell ref="C47:M47"/>
    <mergeCell ref="C48:M48"/>
    <mergeCell ref="C49:M49"/>
    <mergeCell ref="C89:M89"/>
    <mergeCell ref="C90:M90"/>
    <mergeCell ref="C83:M83"/>
    <mergeCell ref="C84:M84"/>
    <mergeCell ref="C85:M85"/>
    <mergeCell ref="C86:M86"/>
    <mergeCell ref="C80:M80"/>
    <mergeCell ref="C81:M81"/>
    <mergeCell ref="C82:M82"/>
    <mergeCell ref="C87:M87"/>
    <mergeCell ref="C88:M88"/>
    <mergeCell ref="C73:M73"/>
    <mergeCell ref="C74:M74"/>
    <mergeCell ref="C68:M68"/>
    <mergeCell ref="C69:M69"/>
    <mergeCell ref="C79:M79"/>
    <mergeCell ref="C62:M62"/>
    <mergeCell ref="C63:M63"/>
    <mergeCell ref="C21:M21"/>
    <mergeCell ref="C22:M22"/>
    <mergeCell ref="C23:M23"/>
    <mergeCell ref="C24:M24"/>
    <mergeCell ref="C66:M66"/>
    <mergeCell ref="C67:M67"/>
    <mergeCell ref="C29:M29"/>
    <mergeCell ref="C25:M25"/>
    <mergeCell ref="C26:M26"/>
    <mergeCell ref="C27:M27"/>
    <mergeCell ref="C28:M28"/>
    <mergeCell ref="C61:M61"/>
    <mergeCell ref="C53:M53"/>
    <mergeCell ref="C54:M54"/>
    <mergeCell ref="C55:M55"/>
    <mergeCell ref="C64:M64"/>
    <mergeCell ref="C65:M65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C14:M14"/>
    <mergeCell ref="C15:M15"/>
    <mergeCell ref="A2:E2"/>
    <mergeCell ref="C20:M20"/>
    <mergeCell ref="C56:M56"/>
    <mergeCell ref="C57:M57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C13:M13"/>
    <mergeCell ref="AC32:AM32"/>
    <mergeCell ref="AP32:AZ32"/>
    <mergeCell ref="P38:Z38"/>
    <mergeCell ref="AC38:AM38"/>
    <mergeCell ref="C42:M42"/>
    <mergeCell ref="C36:M36"/>
    <mergeCell ref="GC29:GM29"/>
    <mergeCell ref="GP29:GZ29"/>
    <mergeCell ref="HC29:HM29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C32:M32"/>
    <mergeCell ref="C30:M30"/>
    <mergeCell ref="C31:M31"/>
    <mergeCell ref="P31:Z31"/>
    <mergeCell ref="AC31:AM31"/>
    <mergeCell ref="AP31:AZ31"/>
    <mergeCell ref="P32:Z32"/>
    <mergeCell ref="AP38:AZ38"/>
    <mergeCell ref="C34:M34"/>
    <mergeCell ref="C35:M35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DC32:DM32"/>
    <mergeCell ref="DP32:DZ32"/>
    <mergeCell ref="EC32:EM32"/>
    <mergeCell ref="EP32:EZ32"/>
    <mergeCell ref="FP32:FZ32"/>
    <mergeCell ref="GC32:GM32"/>
    <mergeCell ref="GP32:GZ32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IP38:IV38"/>
    <mergeCell ref="BP39:BZ39"/>
    <mergeCell ref="C59:M59"/>
    <mergeCell ref="C60:M60"/>
    <mergeCell ref="C58:M58"/>
    <mergeCell ref="P39:Z39"/>
    <mergeCell ref="AC39:AM39"/>
    <mergeCell ref="AP39:AZ39"/>
    <mergeCell ref="P40:Z40"/>
    <mergeCell ref="AC40:AM40"/>
    <mergeCell ref="IC40:IM40"/>
    <mergeCell ref="C51:M51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2012-10-24T14:26:01Z</cp:lastPrinted>
  <dcterms:created xsi:type="dcterms:W3CDTF">1997-12-04T19:04:30Z</dcterms:created>
  <dcterms:modified xsi:type="dcterms:W3CDTF">2012-11-21T14:35:35Z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