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E8" i="13" s="1"/>
  <c r="C8" i="13" s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F31" i="13" s="1"/>
  <c r="K289" i="1"/>
  <c r="K308" i="1"/>
  <c r="K327" i="1"/>
  <c r="G31" i="13"/>
  <c r="G33" i="13" s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F139" i="1" s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C12" i="10"/>
  <c r="C13" i="10"/>
  <c r="C15" i="10"/>
  <c r="C16" i="10"/>
  <c r="C18" i="10"/>
  <c r="C19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0" i="1"/>
  <c r="G660" i="1"/>
  <c r="H660" i="1"/>
  <c r="G661" i="1"/>
  <c r="H661" i="1"/>
  <c r="I668" i="1"/>
  <c r="C6" i="10"/>
  <c r="C5" i="10"/>
  <c r="C4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C61" i="2" s="1"/>
  <c r="D58" i="2"/>
  <c r="E58" i="2"/>
  <c r="F58" i="2"/>
  <c r="D59" i="2"/>
  <c r="C60" i="2"/>
  <c r="D60" i="2"/>
  <c r="E60" i="2"/>
  <c r="F60" i="2"/>
  <c r="C65" i="2"/>
  <c r="C66" i="2"/>
  <c r="C69" i="2" s="1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0" i="2" s="1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F191" i="1" s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G460" i="1" s="1"/>
  <c r="H639" i="1" s="1"/>
  <c r="H459" i="1"/>
  <c r="I459" i="1"/>
  <c r="F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G640" i="1"/>
  <c r="H640" i="1"/>
  <c r="G641" i="1"/>
  <c r="G642" i="1"/>
  <c r="H642" i="1"/>
  <c r="G643" i="1"/>
  <c r="H643" i="1"/>
  <c r="H644" i="1"/>
  <c r="H646" i="1"/>
  <c r="G649" i="1"/>
  <c r="H649" i="1"/>
  <c r="J649" i="1" s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L350" i="1"/>
  <c r="L289" i="1"/>
  <c r="A31" i="12"/>
  <c r="A40" i="12"/>
  <c r="D12" i="13"/>
  <c r="C12" i="13" s="1"/>
  <c r="G8" i="2"/>
  <c r="G161" i="2"/>
  <c r="D61" i="2"/>
  <c r="D62" i="2" s="1"/>
  <c r="E49" i="2"/>
  <c r="D18" i="13"/>
  <c r="C18" i="13" s="1"/>
  <c r="D7" i="13"/>
  <c r="F102" i="2"/>
  <c r="D18" i="2"/>
  <c r="E18" i="2"/>
  <c r="D17" i="13"/>
  <c r="C17" i="13" s="1"/>
  <c r="D6" i="13"/>
  <c r="C6" i="13" s="1"/>
  <c r="G158" i="2"/>
  <c r="G80" i="2"/>
  <c r="F77" i="2"/>
  <c r="F80" i="2" s="1"/>
  <c r="F61" i="2"/>
  <c r="F62" i="2" s="1"/>
  <c r="D31" i="2"/>
  <c r="C77" i="2"/>
  <c r="D49" i="2"/>
  <c r="D50" i="2" s="1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L523" i="1" l="1"/>
  <c r="J641" i="1"/>
  <c r="I661" i="1"/>
  <c r="C127" i="2"/>
  <c r="C17" i="10"/>
  <c r="L246" i="1"/>
  <c r="H659" i="1" s="1"/>
  <c r="H663" i="1" s="1"/>
  <c r="C108" i="2"/>
  <c r="C114" i="2" s="1"/>
  <c r="C21" i="10"/>
  <c r="G648" i="1"/>
  <c r="J648" i="1" s="1"/>
  <c r="L210" i="1"/>
  <c r="D15" i="13"/>
  <c r="C15" i="13" s="1"/>
  <c r="F659" i="1"/>
  <c r="F663" i="1" s="1"/>
  <c r="C10" i="10"/>
  <c r="G644" i="1"/>
  <c r="C62" i="2"/>
  <c r="C103" i="2" s="1"/>
  <c r="J616" i="1"/>
  <c r="C80" i="2"/>
  <c r="E77" i="2"/>
  <c r="E80" i="2" s="1"/>
  <c r="F103" i="2"/>
  <c r="L426" i="1"/>
  <c r="L433" i="1" s="1"/>
  <c r="G637" i="1" s="1"/>
  <c r="J637" i="1" s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C7" i="10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C39" i="10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J647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H192" i="1"/>
  <c r="G628" i="1" s="1"/>
  <c r="J628" i="1" s="1"/>
  <c r="L564" i="1"/>
  <c r="L570" i="1" s="1"/>
  <c r="G544" i="1"/>
  <c r="L544" i="1"/>
  <c r="H544" i="1"/>
  <c r="K550" i="1"/>
  <c r="F143" i="2"/>
  <c r="F144" i="2" s="1"/>
  <c r="K551" i="1" l="1"/>
  <c r="C28" i="10"/>
  <c r="C30" i="10" s="1"/>
  <c r="H671" i="1"/>
  <c r="H666" i="1"/>
  <c r="L256" i="1"/>
  <c r="L270" i="1" s="1"/>
  <c r="G631" i="1" s="1"/>
  <c r="J631" i="1" s="1"/>
  <c r="D22" i="10"/>
  <c r="D23" i="10"/>
  <c r="D17" i="10"/>
  <c r="F192" i="1"/>
  <c r="G626" i="1" s="1"/>
  <c r="J626" i="1" s="1"/>
  <c r="D26" i="10"/>
  <c r="D16" i="10"/>
  <c r="D13" i="10"/>
  <c r="D21" i="10"/>
  <c r="D10" i="10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C41" i="10"/>
  <c r="D39" i="10" s="1"/>
  <c r="D20" i="10" l="1"/>
  <c r="D18" i="10"/>
  <c r="D24" i="10"/>
  <c r="D27" i="10"/>
  <c r="D15" i="10"/>
  <c r="D12" i="10"/>
  <c r="D19" i="10"/>
  <c r="D25" i="10"/>
  <c r="D11" i="10"/>
  <c r="D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41" i="10"/>
  <c r="I666" i="1"/>
  <c r="I671" i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<sst xmlns="http://schemas.openxmlformats.org/spreadsheetml/2006/main" count="3945" uniqueCount="912">
  <si>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</si>
  <si>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</si>
  <si>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</si>
  <si>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</si>
  <si>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</si>
  <si>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</si>
  <si>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</si>
  <si>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</si>
  <si>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</si>
  <si>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</si>
  <si>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</si>
  <si>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</si>
  <si>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</si>
  <si>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</si>
  <si>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</si>
  <si>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</si>
  <si>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</si>
  <si>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</si>
  <si>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</si>
  <si>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</si>
  <si>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</si>
  <si>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</si>
  <si>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</si>
  <si>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</si>
  <si>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</si>
  <si>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</si>
  <si>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</si>
  <si>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</si>
  <si>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</si>
  <si>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</si>
  <si>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</si>
  <si>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</si>
  <si>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</si>
  <si>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</si>
  <si>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</si>
  <si>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</si>
  <si>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</si>
  <si>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</si>
  <si>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</si>
  <si>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</si>
  <si>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</si>
  <si>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</si>
  <si>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</si>
  <si>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</si>
  <si>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</si>
  <si>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</si>
  <si>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</si>
  <si>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</si>
  <si>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</si>
  <si>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</si>
  <si>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</si>
  <si>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</si>
  <si>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</si>
  <si>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</si>
  <si>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</si>
  <si>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</si>
  <si>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</si>
  <si>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</si>
  <si>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</si>
  <si>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</si>
  <si>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</si>
  <si>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</si>
  <si>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</si>
  <si>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</si>
  <si>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</si>
  <si>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</si>
  <si>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</si>
  <si>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</si>
  <si>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</si>
  <si>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</si>
  <si>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</si>
  <si>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</si>
  <si>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</si>
  <si>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</si>
  <si>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</si>
  <si>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</si>
  <si>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</si>
  <si>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</si>
  <si>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</si>
  <si>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</si>
  <si>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</si>
  <si>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</si>
  <si>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</si>
  <si>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</si>
  <si>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</si>
  <si>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</si>
  <si>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</si>
  <si>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</si>
  <si>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</si>
  <si>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</si>
  <si>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</si>
  <si>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</si>
  <si>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</si>
  <si>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</si>
  <si>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</si>
  <si>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</si>
  <si>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</si>
  <si>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</si>
  <si>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</si>
  <si>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</si>
  <si>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</si>
  <si>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</si>
  <si>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</si>
  <si>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</si>
  <si>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</si>
  <si>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</si>
  <si>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</si>
  <si>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</si>
  <si>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</si>
  <si>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</si>
  <si>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</si>
  <si>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</si>
  <si>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</si>
  <si>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</si>
  <si>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</si>
  <si>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</si>
  <si>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</si>
  <si>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</si>
  <si>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</si>
  <si>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</si>
  <si>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</si>
  <si>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</si>
  <si>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</si>
  <si>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</si>
  <si>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</si>
  <si>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</si>
  <si>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</si>
  <si>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</si>
  <si>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</si>
  <si>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</si>
  <si>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</si>
  <si>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</si>
  <si>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</si>
  <si>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</si>
  <si>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</si>
  <si>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</si>
  <si>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</si>
  <si>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</si>
  <si>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</si>
  <si>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</si>
  <si>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</si>
  <si>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</si>
  <si>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</si>
  <si>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</si>
  <si>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</si>
  <si>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</si>
  <si>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</si>
  <si>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</si>
  <si>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</si>
  <si>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</si>
  <si>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</si>
  <si>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</si>
  <si>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</si>
  <si>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</si>
  <si>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</si>
  <si>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</si>
  <si>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</si>
  <si>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</si>
  <si>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</si>
  <si>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</si>
  <si>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</si>
  <si>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</si>
  <si>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</si>
  <si>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</si>
  <si>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</si>
  <si>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</si>
  <si>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</si>
  <si>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</si>
  <si>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</si>
  <si>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</si>
  <si>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</si>
  <si>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</si>
  <si>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</si>
  <si>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</si>
  <si>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</si>
  <si>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</si>
  <si>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</si>
  <si>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</si>
  <si>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</si>
  <si>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</si>
  <si>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</si>
  <si>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</si>
  <si>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</si>
  <si>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</si>
  <si>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</si>
  <si>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</si>
  <si>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</si>
  <si>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</si>
  <si>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</si>
  <si>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</si>
  <si>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</si>
  <si>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</si>
  <si>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</si>
  <si>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</si>
  <si>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</si>
  <si>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</si>
  <si>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</si>
  <si>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</si>
  <si>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</si>
  <si>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</si>
  <si>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</si>
  <si>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</si>
  <si>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</si>
  <si>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</si>
  <si>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</si>
  <si>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</si>
  <si>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</si>
  <si>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</si>
  <si>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</si>
  <si>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</si>
  <si>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</si>
  <si>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</si>
  <si>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</si>
  <si>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</si>
  <si>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</si>
  <si>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</si>
  <si>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</si>
  <si>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</si>
  <si>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</si>
  <si>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</si>
  <si>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</si>
  <si>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</si>
  <si>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</si>
  <si>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</si>
  <si>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</si>
  <si>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</si>
  <si>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</si>
  <si>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</si>
  <si>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</si>
  <si>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</si>
  <si>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</si>
  <si>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</si>
  <si>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</si>
  <si>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</si>
  <si>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</si>
  <si>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</si>
  <si>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</si>
  <si>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</si>
  <si>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</si>
  <si>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</si>
  <si>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</si>
  <si>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</si>
  <si>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</si>
  <si>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</si>
  <si>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</si>
  <si>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</si>
  <si>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</si>
  <si>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</si>
  <si>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</si>
  <si>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</si>
  <si>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</si>
  <si>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</si>
  <si>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</si>
  <si>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</si>
  <si>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</si>
  <si>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</si>
  <si>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</si>
  <si>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</si>
  <si>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</si>
  <si>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</si>
  <si>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</si>
  <si>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</si>
  <si>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</si>
  <si>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</si>
  <si>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</si>
  <si>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</si>
  <si>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</si>
  <si>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</si>
  <si>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</si>
  <si>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</si>
  <si>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</si>
  <si>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</si>
  <si>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</si>
  <si>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</si>
  <si>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</si>
  <si>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</si>
  <si>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</si>
  <si>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</si>
  <si>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</si>
  <si>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</si>
  <si>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</si>
  <si>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</si>
  <si>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</si>
  <si>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</si>
  <si>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</si>
  <si>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</si>
  <si>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</si>
  <si>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</si>
  <si>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</si>
  <si>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</si>
  <si>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</si>
  <si>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</si>
  <si>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</si>
  <si>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</si>
  <si>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</si>
  <si>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</si>
  <si>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</si>
  <si>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</si>
  <si>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</si>
  <si>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</si>
  <si>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</si>
  <si>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</si>
  <si>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</si>
  <si>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</si>
  <si>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</si>
  <si>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</si>
  <si>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</si>
  <si>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</si>
  <si>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</si>
  <si>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</si>
  <si>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</si>
  <si>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</si>
  <si>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</si>
  <si>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</si>
  <si>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</si>
  <si>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</si>
  <si>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</si>
  <si>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</si>
  <si>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</si>
  <si>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</si>
  <si>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</si>
  <si>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</si>
  <si>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</si>
  <si>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</si>
  <si>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</si>
  <si>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</si>
  <si>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</si>
  <si>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</si>
  <si>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</si>
  <si>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</si>
  <si>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</si>
  <si>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</si>
  <si>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</si>
  <si>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</si>
  <si>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</si>
  <si>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</si>
  <si>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</si>
  <si>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</si>
  <si>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</si>
  <si>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</si>
  <si>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</si>
  <si>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</si>
  <si>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</si>
  <si>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</si>
  <si>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</si>
  <si>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</si>
  <si>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</si>
  <si>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</si>
  <si>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</si>
  <si>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</si>
  <si>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</si>
  <si>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</si>
  <si>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</si>
  <si>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</si>
  <si>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</si>
  <si>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</si>
  <si>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</si>
  <si>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</si>
  <si>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</si>
  <si>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</si>
  <si>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</si>
  <si>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</si>
  <si>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</si>
  <si>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</si>
  <si>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</si>
  <si>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</si>
  <si>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</si>
  <si>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</si>
  <si>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</si>
  <si>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</si>
  <si>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</si>
  <si>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</si>
  <si>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</si>
  <si>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</si>
  <si>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</si>
  <si>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</si>
  <si>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</si>
  <si>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</si>
  <si>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</si>
  <si>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</si>
  <si>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</si>
  <si>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</si>
  <si>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</si>
  <si>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</si>
  <si>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</si>
  <si>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</si>
  <si>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</si>
  <si>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</si>
  <si>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</si>
  <si>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</si>
  <si>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</si>
  <si>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</si>
  <si>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</si>
  <si>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</si>
  <si>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</si>
  <si>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</si>
  <si>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</si>
  <si>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</si>
  <si>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</si>
  <si>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</si>
  <si>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</si>
  <si>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</si>
  <si>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</si>
  <si>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</si>
  <si>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</si>
  <si>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</si>
  <si>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</si>
  <si>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</si>
  <si>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</si>
  <si>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</si>
  <si>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</si>
  <si>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</si>
  <si>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</si>
  <si>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</si>
  <si>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</si>
  <si>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</si>
  <si>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</si>
  <si>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</si>
  <si>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</si>
  <si>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</si>
  <si>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</si>
  <si>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</si>
  <si>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</si>
  <si>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</si>
  <si>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</si>
  <si>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</si>
  <si>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</si>
  <si>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</si>
  <si>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</si>
  <si>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</si>
  <si>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</si>
  <si>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</si>
  <si>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</si>
  <si>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</si>
  <si>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</si>
  <si>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</si>
  <si>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</si>
  <si>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</si>
  <si>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</si>
  <si>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</si>
  <si>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</si>
  <si>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</si>
  <si>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</si>
  <si>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</si>
  <si>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</si>
  <si>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</si>
  <si>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</si>
  <si>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</si>
  <si>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</si>
  <si>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</si>
  <si>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</si>
  <si>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</si>
  <si>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</si>
  <si>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</si>
  <si>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</si>
  <si>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</si>
  <si>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</si>
  <si>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</si>
  <si>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</si>
  <si>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</si>
  <si>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</si>
  <si>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</si>
  <si>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</si>
  <si>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</si>
  <si>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</si>
  <si>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</si>
  <si>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</si>
  <si>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</si>
  <si>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</si>
  <si>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</si>
  <si>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</si>
  <si>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</si>
  <si>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</si>
  <si>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</si>
  <si>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</si>
  <si>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</si>
  <si>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</si>
  <si>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</si>
  <si>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</si>
  <si>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</si>
  <si>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</si>
  <si>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</si>
  <si>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</si>
  <si>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</si>
  <si>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</si>
  <si>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</si>
  <si>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</si>
  <si>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</si>
  <si>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</si>
  <si>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</si>
  <si>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</si>
  <si>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</si>
  <si>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</si>
  <si>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</si>
  <si>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</si>
  <si>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</si>
  <si>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</si>
  <si>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</si>
  <si>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</si>
  <si>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</si>
  <si>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</si>
  <si>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</si>
  <si>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</si>
  <si>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</si>
  <si>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</si>
  <si>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</si>
  <si>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</si>
  <si>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</si>
  <si>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</si>
  <si>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</si>
  <si>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</si>
  <si>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</si>
  <si>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</si>
  <si>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</si>
  <si>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</si>
  <si>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</si>
  <si>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</si>
  <si>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</si>
  <si>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</si>
  <si>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</si>
  <si>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</si>
  <si>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</si>
  <si>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</si>
  <si>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</si>
  <si>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</si>
  <si>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</si>
  <si>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</si>
  <si>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</si>
  <si>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</si>
  <si>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</si>
  <si>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</si>
  <si>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</si>
  <si>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</si>
  <si>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</si>
  <si>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</si>
  <si>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</si>
  <si>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</si>
  <si>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</si>
  <si>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</si>
  <si>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</si>
  <si>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</si>
  <si>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</si>
  <si>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</si>
  <si>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</si>
  <si>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</si>
  <si>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</si>
  <si>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</si>
  <si>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</si>
  <si>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</si>
  <si>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</si>
  <si>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</si>
  <si>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</si>
  <si>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</si>
  <si>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</si>
  <si>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</si>
  <si>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</si>
  <si>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</si>
  <si>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</si>
  <si>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</si>
  <si>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</si>
  <si>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</si>
  <si>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</si>
  <si>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</si>
  <si>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</si>
  <si>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</si>
  <si>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</si>
  <si>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</si>
  <si>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</si>
  <si>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</si>
  <si>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</si>
  <si>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</si>
  <si>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</si>
  <si>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</si>
  <si>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</si>
  <si>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</si>
  <si>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</si>
  <si>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</si>
  <si>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</si>
  <si>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</si>
  <si>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</si>
  <si>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</si>
  <si>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</si>
  <si>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</si>
  <si>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</si>
  <si>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</si>
  <si>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</si>
  <si>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</si>
  <si>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</si>
  <si>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</si>
  <si>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</si>
  <si>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</si>
  <si>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</si>
  <si>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</si>
  <si>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</si>
  <si>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</si>
  <si>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</si>
  <si>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</si>
  <si>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</si>
  <si>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</si>
  <si>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</si>
  <si>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</si>
  <si>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</si>
  <si>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</si>
  <si>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</si>
  <si>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</si>
  <si>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</si>
  <si>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</si>
  <si>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</si>
  <si>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</si>
  <si>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</si>
  <si>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</si>
  <si>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</si>
  <si>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</si>
  <si>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</si>
  <si>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</si>
  <si>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</si>
  <si>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</si>
  <si>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</si>
  <si>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</si>
  <si>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</si>
  <si>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</si>
  <si>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</si>
  <si>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</si>
  <si>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</si>
  <si>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</si>
  <si>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</si>
  <si>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</si>
  <si>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</si>
  <si>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</si>
  <si>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</si>
  <si>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</si>
  <si>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</si>
  <si>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</si>
  <si>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</si>
  <si>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</si>
  <si>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</si>
  <si>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</si>
  <si>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</si>
  <si>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</si>
  <si>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</si>
  <si>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</si>
  <si>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</si>
  <si>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</si>
  <si>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</si>
  <si>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</si>
  <si>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</si>
  <si>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</si>
  <si>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</si>
  <si>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</si>
  <si>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</si>
  <si>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</si>
  <si>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</si>
  <si>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</si>
  <si>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</si>
  <si>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</si>
  <si>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</si>
  <si>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</si>
  <si>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</si>
  <si>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</si>
  <si>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</si>
  <si>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</si>
  <si>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</si>
  <si>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</si>
  <si>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</si>
  <si>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</si>
  <si>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</si>
  <si>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</si>
  <si>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</si>
  <si>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</si>
  <si>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</si>
  <si>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</si>
  <si>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</si>
  <si>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</si>
  <si>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</si>
  <si>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</si>
  <si>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</si>
  <si>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</si>
  <si>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</si>
  <si>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</si>
  <si>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</si>
  <si>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</si>
  <si>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</si>
  <si>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</si>
  <si>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</si>
  <si>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</si>
  <si>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</si>
  <si>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</si>
  <si>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</si>
  <si>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</si>
  <si>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</si>
  <si>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</si>
  <si>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</si>
  <si>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</si>
  <si>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</si>
  <si>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</si>
  <si>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</si>
  <si>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</si>
  <si>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</si>
  <si>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</si>
  <si>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</si>
  <si>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</si>
  <si>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</si>
  <si>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</si>
  <si>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</si>
  <si>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</si>
  <si>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</si>
  <si>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</si>
  <si>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</si>
  <si>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</si>
  <si>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</si>
  <si>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</si>
  <si>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</si>
  <si>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</si>
  <si>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</si>
  <si>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</si>
  <si>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</si>
  <si>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</si>
  <si>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</si>
  <si>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</si>
  <si>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</si>
  <si>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</si>
  <si>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</si>
  <si>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</si>
  <si>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</si>
  <si>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</si>
  <si>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</si>
  <si>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</si>
  <si>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</si>
  <si>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</si>
  <si>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</si>
  <si>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</si>
  <si>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</si>
  <si>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</si>
  <si>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</si>
  <si>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</si>
  <si>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</si>
  <si>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</si>
  <si>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</si>
  <si>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</si>
  <si>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</si>
  <si>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</si>
  <si>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</si>
  <si>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</si>
  <si>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</si>
  <si>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</si>
  <si>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</si>
  <si>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</si>
  <si>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</si>
  <si>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</si>
  <si>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</si>
  <si>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</si>
  <si>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</si>
  <si>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</si>
  <si>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</si>
  <si>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</si>
  <si>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</si>
  <si>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</si>
  <si>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</si>
  <si>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</si>
  <si>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</si>
  <si>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</si>
  <si>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</si>
  <si>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</si>
  <si>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</si>
  <si>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</si>
  <si>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</si>
  <si>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</si>
  <si>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</si>
  <si>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</si>
  <si>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</si>
  <si>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</si>
  <si>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</si>
  <si>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</si>
  <si>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</si>
  <si>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</si>
  <si>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</si>
  <si>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</si>
  <si>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</si>
  <si>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</si>
  <si>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</si>
  <si>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</si>
  <si>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</si>
  <si>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</si>
  <si>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</si>
  <si>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</si>
  <si>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</si>
  <si>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</si>
  <si>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</si>
  <si>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</si>
  <si>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</si>
  <si>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</si>
  <si>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</si>
  <si>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</si>
  <si>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</si>
  <si>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</si>
  <si>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</si>
  <si>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</si>
  <si>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</si>
  <si>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</si>
  <si>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</si>
  <si>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</si>
  <si>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</si>
  <si>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</si>
  <si>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</si>
  <si>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</si>
  <si>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</si>
  <si>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</si>
  <si>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</si>
  <si>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</si>
  <si>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</si>
  <si>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</si>
  <si>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</si>
  <si>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</si>
  <si>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</si>
  <si>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</si>
  <si>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</si>
  <si>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</si>
  <si>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</si>
  <si>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</si>
  <si>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</si>
  <si>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</si>
  <si>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</si>
  <si>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</si>
  <si>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</si>
  <si>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</si>
  <si>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</si>
  <si>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</si>
  <si>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</si>
  <si>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</si>
  <si>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</si>
  <si>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</si>
  <si>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</si>
  <si>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</si>
  <si>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</si>
  <si>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</si>
  <si>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</si>
  <si>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</si>
  <si>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</si>
  <si>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</si>
  <si>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</si>
  <si>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</si>
  <si>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</si>
  <si>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</si>
  <si>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</si>
  <si>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</si>
  <si>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</si>
  <si>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</si>
  <si>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</si>
  <si>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</si>
  <si>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</si>
  <si>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</si>
  <si>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</si>
  <si>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</si>
  <si>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</si>
  <si>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</si>
  <si>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</si>
  <si>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</si>
  <si>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</si>
  <si>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</si>
  <si>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</si>
  <si>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</si>
  <si>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</si>
  <si>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</si>
  <si>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</si>
  <si>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</si>
  <si>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</si>
  <si>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</si>
  <si>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</si>
  <si>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</si>
  <si>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</si>
  <si>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</si>
  <si>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</si>
  <si>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</si>
  <si>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</si>
  <si>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</si>
  <si>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</si>
  <si>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</si>
  <si>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</si>
  <si>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</si>
  <si>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</si>
  <si>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</si>
  <si>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</si>
  <si>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</si>
  <si>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</si>
  <si>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</si>
  <si>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</si>
  <si>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</si>
  <si>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</si>
  <si>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</si>
  <si>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</si>
  <si>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</si>
  <si>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</si>
  <si>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</si>
  <si>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</si>
  <si>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</si>
  <si>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</si>
  <si>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</si>
  <si>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</si>
  <si>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</si>
  <si>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</si>
  <si>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</si>
  <si>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</si>
  <si>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</si>
  <si>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</si>
  <si>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</si>
  <si>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</si>
  <si>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</si>
  <si>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</si>
  <si>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</si>
  <si>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                   HARTS LOCATION</t>
  </si>
  <si>
    <t>EdJobs Funding</t>
  </si>
  <si>
    <t>Other Deletions-Overstated Interest Prior Year-This will balance funds with Trustees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</si>
</sst>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8" sqref="I668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236</v>
      </c>
      <c r="C2" s="21">
        <v>236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73554.61</v>
      </c>
      <c r="G9" s="18"/>
      <c r="H9" s="18"/>
      <c r="I9" s="18"/>
      <c r="J9" s="67">
        <f>SUM(I438)</f>
        <v>49783.62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73554.61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49783.62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2576.31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2576.31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49783.62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70978.3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70978.3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49783.62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73554.61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49783.62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69542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69542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3.46</v>
      </c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3.46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69545.460000000006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39510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/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39510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39510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736.99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736.99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2640.48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3377.4700000000003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1500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1500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10000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10000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10000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1500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122432.93000000001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1500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v>20551.78</v>
      </c>
      <c r="I196" s="18"/>
      <c r="J196" s="18"/>
      <c r="K196" s="18"/>
      <c r="L196" s="19">
        <f>SUM(F196:K196)</f>
        <v>20551.78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>
        <v>3088</v>
      </c>
      <c r="I203" s="18"/>
      <c r="J203" s="18"/>
      <c r="K203" s="18"/>
      <c r="L203" s="19">
        <f t="shared" si="0"/>
        <v>3088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1849.26</v>
      </c>
      <c r="I207" s="18"/>
      <c r="J207" s="18"/>
      <c r="K207" s="18"/>
      <c r="L207" s="19">
        <f t="shared" si="0"/>
        <v>1849.26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25489.039999999997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25489.039999999997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19600</v>
      </c>
      <c r="I232" s="18"/>
      <c r="J232" s="18"/>
      <c r="K232" s="18"/>
      <c r="L232" s="19">
        <f>SUM(F232:K232)</f>
        <v>19600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2427</v>
      </c>
      <c r="I239" s="18"/>
      <c r="J239" s="18"/>
      <c r="K239" s="18"/>
      <c r="L239" s="19">
        <f t="shared" si="4"/>
        <v>2427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7369.8</v>
      </c>
      <c r="I243" s="18"/>
      <c r="J243" s="18"/>
      <c r="K243" s="18"/>
      <c r="L243" s="19">
        <f t="shared" si="4"/>
        <v>7369.8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29396.799999999999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29396.799999999999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0</v>
      </c>
      <c r="G256" s="41">
        <f t="shared" si="8"/>
        <v>0</v>
      </c>
      <c r="H256" s="41">
        <f t="shared" si="8"/>
        <v>54885.84</v>
      </c>
      <c r="I256" s="41">
        <f t="shared" si="8"/>
        <v>0</v>
      </c>
      <c r="J256" s="41">
        <f t="shared" si="8"/>
        <v>0</v>
      </c>
      <c r="K256" s="41">
        <f t="shared" si="8"/>
        <v>0</v>
      </c>
      <c r="L256" s="41">
        <f t="shared" si="8"/>
        <v>54885.84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1500</v>
      </c>
      <c r="L265" s="19">
        <f t="shared" si="9"/>
        <v>1500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1500</v>
      </c>
      <c r="L269" s="41">
        <f t="shared" si="9"/>
        <v>1500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0</v>
      </c>
      <c r="G270" s="42">
        <f t="shared" si="11"/>
        <v>0</v>
      </c>
      <c r="H270" s="42">
        <f t="shared" si="11"/>
        <v>54885.84</v>
      </c>
      <c r="I270" s="42">
        <f t="shared" si="11"/>
        <v>0</v>
      </c>
      <c r="J270" s="42">
        <f t="shared" si="11"/>
        <v>0</v>
      </c>
      <c r="K270" s="42">
        <f t="shared" si="11"/>
        <v>1500</v>
      </c>
      <c r="L270" s="42">
        <f t="shared" si="11"/>
        <v>56385.84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1500</v>
      </c>
      <c r="H396" s="18"/>
      <c r="I396" s="18"/>
      <c r="J396" s="24" t="s">
        <v>289</v>
      </c>
      <c r="K396" s="24" t="s">
        <v>289</v>
      </c>
      <c r="L396" s="56">
        <f t="shared" si="26"/>
        <v>1500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1500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1500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1500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>
        <v>10000</v>
      </c>
      <c r="L423" s="56">
        <f t="shared" si="29"/>
        <v>10000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10000</v>
      </c>
      <c r="L426" s="47">
        <f t="shared" si="30"/>
        <v>10000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10000</v>
      </c>
      <c r="L433" s="47">
        <f t="shared" si="32"/>
        <v>10000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49783.62</v>
      </c>
      <c r="H438" s="18"/>
      <c r="I438" s="56">
        <f t="shared" ref="I438:I444" si="33">SUM(F438:H438)</f>
        <v>49783.62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49783.62</v>
      </c>
      <c r="H445" s="13">
        <f>SUM(H438:H444)</f>
        <v>0</v>
      </c>
      <c r="I445" s="13">
        <f>SUM(I438:I444)</f>
        <v>49783.62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49783.62</v>
      </c>
      <c r="H458" s="18"/>
      <c r="I458" s="56">
        <f t="shared" si="34"/>
        <v>49783.62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49783.62</v>
      </c>
      <c r="H459" s="83">
        <f>SUM(H453:H458)</f>
        <v>0</v>
      </c>
      <c r="I459" s="83">
        <f>SUM(I453:I458)</f>
        <v>49783.62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49783.62</v>
      </c>
      <c r="H460" s="42">
        <f>H451+H459</f>
        <v>0</v>
      </c>
      <c r="I460" s="42">
        <f>I451+I459</f>
        <v>49783.62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4931.21</v>
      </c>
      <c r="G464" s="18"/>
      <c r="H464" s="18"/>
      <c r="I464" s="18"/>
      <c r="J464" s="18">
        <v>58292.959999999999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122432.93</v>
      </c>
      <c r="G467" s="18"/>
      <c r="H467" s="18"/>
      <c r="I467" s="18"/>
      <c r="J467" s="18">
        <v>1500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122432.93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1500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56385.84</v>
      </c>
      <c r="G471" s="18"/>
      <c r="H471" s="18"/>
      <c r="I471" s="18"/>
      <c r="J471" s="18">
        <v>10000</v>
      </c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>
        <v>9.34</v>
      </c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56385.84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10009.34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70978.3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49783.619999999995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v>0</v>
      </c>
      <c r="I520" s="18"/>
      <c r="J520" s="18"/>
      <c r="K520" s="18"/>
      <c r="L520" s="88">
        <f>SUM(F520:K520)</f>
        <v>0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0</v>
      </c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0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0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0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329.62</v>
      </c>
      <c r="I530" s="18"/>
      <c r="J530" s="18"/>
      <c r="K530" s="18"/>
      <c r="L530" s="88">
        <f>SUM(F530:K530)</f>
        <v>329.62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259</v>
      </c>
      <c r="I532" s="18"/>
      <c r="J532" s="18"/>
      <c r="K532" s="18"/>
      <c r="L532" s="88">
        <f>SUM(F532:K532)</f>
        <v>259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588.62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588.62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0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0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588.62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588.62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329.62</v>
      </c>
      <c r="I548" s="87">
        <f>L535</f>
        <v>0</v>
      </c>
      <c r="J548" s="87">
        <f>L540</f>
        <v>0</v>
      </c>
      <c r="K548" s="87">
        <f>SUM(F548:J548)</f>
        <v>329.62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259</v>
      </c>
      <c r="I550" s="87">
        <f>L537</f>
        <v>0</v>
      </c>
      <c r="J550" s="87">
        <f>L542</f>
        <v>0</v>
      </c>
      <c r="K550" s="87">
        <f>SUM(F550:J550)</f>
        <v>259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0</v>
      </c>
      <c r="G551" s="89">
        <f t="shared" si="42"/>
        <v>0</v>
      </c>
      <c r="H551" s="89">
        <f t="shared" si="42"/>
        <v>588.62</v>
      </c>
      <c r="I551" s="89">
        <f t="shared" si="42"/>
        <v>0</v>
      </c>
      <c r="J551" s="89">
        <f t="shared" si="42"/>
        <v>0</v>
      </c>
      <c r="K551" s="89">
        <f t="shared" si="42"/>
        <v>588.62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20551.78</v>
      </c>
      <c r="G574" s="18"/>
      <c r="H574" s="18"/>
      <c r="I574" s="87">
        <f>SUM(F574:H574)</f>
        <v>20551.78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>
        <v>19600</v>
      </c>
      <c r="I575" s="87">
        <f t="shared" ref="I575:I586" si="47">SUM(F575:H575)</f>
        <v>19600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1849.26</v>
      </c>
      <c r="I590" s="18"/>
      <c r="J590" s="18">
        <v>7369.8</v>
      </c>
      <c r="K590" s="104">
        <f t="shared" ref="K590:K596" si="48">SUM(H590:J590)</f>
        <v>9219.06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1849.26</v>
      </c>
      <c r="I597" s="108">
        <f>SUM(I590:I596)</f>
        <v>0</v>
      </c>
      <c r="J597" s="108">
        <f>SUM(J590:J596)</f>
        <v>7369.8</v>
      </c>
      <c r="K597" s="108">
        <f>SUM(K590:K596)</f>
        <v>9219.06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73554.61</v>
      </c>
      <c r="H616" s="109">
        <f>SUM(F51)</f>
        <v>73554.61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49783.62</v>
      </c>
      <c r="H620" s="109">
        <f>SUM(J51)</f>
        <v>49783.62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70978.3</v>
      </c>
      <c r="H621" s="109">
        <f>F475</f>
        <v>70978.3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49783.62</v>
      </c>
      <c r="H625" s="109">
        <f>J475</f>
        <v>49783.619999999995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122432.93000000001</v>
      </c>
      <c r="H626" s="104">
        <f>SUM(F467)</f>
        <v>122432.93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1500</v>
      </c>
      <c r="H630" s="104">
        <f>SUM(J467)</f>
        <v>1500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56385.84</v>
      </c>
      <c r="H631" s="104">
        <f>SUM(F471)</f>
        <v>56385.84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1500</v>
      </c>
      <c r="H636" s="164">
        <f>SUM(J467)</f>
        <v>1500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10000</v>
      </c>
      <c r="H637" s="164">
        <f>SUM(J471)</f>
        <v>10000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49783.62</v>
      </c>
      <c r="H639" s="104">
        <f>SUM(G460)</f>
        <v>49783.62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49783.62</v>
      </c>
      <c r="H641" s="104">
        <f>SUM(I460)</f>
        <v>49783.62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1500</v>
      </c>
      <c r="H644" s="104">
        <f>G407</f>
        <v>1500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1500</v>
      </c>
      <c r="H645" s="104">
        <f>L407</f>
        <v>1500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9219.06</v>
      </c>
      <c r="H646" s="104">
        <f>L207+L225+L243</f>
        <v>9219.06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1849.26</v>
      </c>
      <c r="H648" s="104">
        <f>H597</f>
        <v>1849.26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7369.8</v>
      </c>
      <c r="H650" s="104">
        <f>J597</f>
        <v>7369.8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1500</v>
      </c>
      <c r="H654" s="104">
        <f>K265+K346</f>
        <v>1500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25489.039999999997</v>
      </c>
      <c r="G659" s="19">
        <f>(L228+L308+L358)</f>
        <v>0</v>
      </c>
      <c r="H659" s="19">
        <f>(L246+L327+L359)</f>
        <v>29396.799999999999</v>
      </c>
      <c r="I659" s="19">
        <f>SUM(F659:H659)</f>
        <v>54885.84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1849.26</v>
      </c>
      <c r="G661" s="19">
        <f>(L225+L305)-(J225+J305)</f>
        <v>0</v>
      </c>
      <c r="H661" s="19">
        <f>(L243+L324)-(J243+J324)</f>
        <v>7369.8</v>
      </c>
      <c r="I661" s="19">
        <f>SUM(F661:H661)</f>
        <v>9219.06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20551.78</v>
      </c>
      <c r="G662" s="200">
        <f>SUM(G574:G586)+SUM(I601:I603)+L611</f>
        <v>0</v>
      </c>
      <c r="H662" s="200">
        <f>SUM(H574:H586)+SUM(J601:J603)+L612</f>
        <v>19600</v>
      </c>
      <c r="I662" s="19">
        <f>SUM(F662:H662)</f>
        <v>40151.78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3088</v>
      </c>
      <c r="G663" s="19">
        <f>G659-SUM(G660:G662)</f>
        <v>0</v>
      </c>
      <c r="H663" s="19">
        <f>H659-SUM(H660:H662)</f>
        <v>2427</v>
      </c>
      <c r="I663" s="19">
        <f>I659-SUM(I660:I662)</f>
        <v>5515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>
        <v>-3088</v>
      </c>
      <c r="G668" s="18"/>
      <c r="H668" s="18">
        <v>-2427</v>
      </c>
      <c r="I668" s="19">
        <f>SUM(F668:H668)</f>
        <v>-5515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 xml:space="preserve">                      HARTS LOCATION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>
      <c r="A10" t="s">
        <v>779</v>
      </c>
      <c r="B10" s="241"/>
      <c r="C10" s="241"/>
    </row>
    <row r="11" spans="1:3">
      <c r="A11" t="s">
        <v>780</v>
      </c>
      <c r="B11" s="241"/>
      <c r="C11" s="241"/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>
      <c r="A19" t="s">
        <v>779</v>
      </c>
      <c r="B19" s="241"/>
      <c r="C19" s="241"/>
    </row>
    <row r="20" spans="1:3">
      <c r="A20" t="s">
        <v>780</v>
      </c>
      <c r="B20" s="241"/>
      <c r="C20" s="241"/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>
      <c r="A37" t="s">
        <v>779</v>
      </c>
      <c r="B37" s="241"/>
      <c r="C37" s="241"/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6" activePane="bottomLeft" state="frozen"/>
      <selection pane="bottomLeft" activeCell="D11" sqref="D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 xml:space="preserve">                      HARTS LOCATION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40151.78</v>
      </c>
      <c r="D5" s="20">
        <f>SUM('DOE25'!L196:L199)+SUM('DOE25'!L214:L217)+SUM('DOE25'!L232:L235)-F5-G5</f>
        <v>40151.78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0</v>
      </c>
      <c r="D6" s="20">
        <f>'DOE25'!L201+'DOE25'!L219+'DOE25'!L237-F6-G6</f>
        <v>0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989.92999999999984</v>
      </c>
      <c r="D8" s="244"/>
      <c r="E8" s="20">
        <f>'DOE25'!L203+'DOE25'!L221+'DOE25'!L239-F8-G8-D9-D11</f>
        <v>989.92999999999984</v>
      </c>
      <c r="F8" s="256">
        <f>'DOE25'!J203+'DOE25'!J221+'DOE25'!J239</f>
        <v>0</v>
      </c>
      <c r="G8" s="53">
        <f>'DOE25'!K203+'DOE25'!K221+'DOE25'!K239</f>
        <v>0</v>
      </c>
      <c r="H8" s="260"/>
    </row>
    <row r="9" spans="1:9">
      <c r="A9" s="32">
        <v>2310</v>
      </c>
      <c r="B9" t="s">
        <v>818</v>
      </c>
      <c r="C9" s="246">
        <f t="shared" si="0"/>
        <v>2277</v>
      </c>
      <c r="D9" s="245">
        <v>2277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2000</v>
      </c>
      <c r="D10" s="244"/>
      <c r="E10" s="245">
        <v>2000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2248.0700000000002</v>
      </c>
      <c r="D11" s="245">
        <f>904.07+1344</f>
        <v>2248.0700000000002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9219.06</v>
      </c>
      <c r="D15" s="20">
        <f>'DOE25'!L207+'DOE25'!L225+'DOE25'!L243-F15-G15</f>
        <v>9219.06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53895.909999999996</v>
      </c>
      <c r="E33" s="247">
        <f>SUM(E5:E31)</f>
        <v>2989.93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>
      <c r="B35" s="254" t="s">
        <v>847</v>
      </c>
      <c r="D35" s="255">
        <f>E33</f>
        <v>2989.93</v>
      </c>
      <c r="E35" s="250"/>
    </row>
    <row r="36" spans="2:8" ht="12" thickTop="1">
      <c r="B36" t="s">
        <v>815</v>
      </c>
      <c r="D36" s="20">
        <f>D33</f>
        <v>53895.909999999996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 xml:space="preserve">                      HARTS LOCATION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73554.61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49783.62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73554.61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49783.62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2576.31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2576.31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49783.62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70978.3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70978.3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49783.62</v>
      </c>
      <c r="H49" s="124"/>
      <c r="I49" s="124"/>
    </row>
    <row r="50" spans="1:9" ht="12" thickTop="1">
      <c r="A50" s="38" t="s">
        <v>895</v>
      </c>
      <c r="B50" s="2"/>
      <c r="C50" s="41">
        <f>C49+C31</f>
        <v>73554.61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49783.62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69542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3.46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3.46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>
      <c r="A62" s="29" t="s">
        <v>175</v>
      </c>
      <c r="B62" s="6"/>
      <c r="C62" s="22">
        <f>C55+C61</f>
        <v>69545.460000000006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39510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0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39510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39510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736.99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2640.48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3377.4700000000003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1500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10000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10000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1500</v>
      </c>
    </row>
    <row r="103" spans="1:7" ht="12.75" thickTop="1" thickBot="1">
      <c r="A103" s="33" t="s">
        <v>765</v>
      </c>
      <c r="C103" s="86">
        <f>C62+C80+C90+C102</f>
        <v>122432.93000000001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1500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40151.78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40151.78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0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5515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9219.06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14734.06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10000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1500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1500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10000</v>
      </c>
    </row>
    <row r="144" spans="1:7" ht="12.75" thickTop="1" thickBot="1">
      <c r="A144" s="33" t="s">
        <v>244</v>
      </c>
      <c r="C144" s="86">
        <f>(C114+C127+C143)</f>
        <v>56385.84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10000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 xml:space="preserve">                      HARTS LOCATION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0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0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40152</v>
      </c>
      <c r="D10" s="182">
        <f>ROUND((C10/$C$28)*100,1)</f>
        <v>73.2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0</v>
      </c>
      <c r="D11" s="182">
        <f>ROUND((C11/$C$28)*100,1)</f>
        <v>0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0</v>
      </c>
      <c r="D15" s="182">
        <f t="shared" ref="D15:D27" si="0">ROUND((C15/$C$28)*100,1)</f>
        <v>0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5515</v>
      </c>
      <c r="D17" s="182">
        <f t="shared" si="0"/>
        <v>10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9219</v>
      </c>
      <c r="D21" s="182">
        <f t="shared" si="0"/>
        <v>16.8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>
      <c r="B28" s="187" t="s">
        <v>723</v>
      </c>
      <c r="C28" s="180">
        <f>SUM(C10:C27)</f>
        <v>54886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54886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69542</v>
      </c>
      <c r="D35" s="182">
        <f t="shared" ref="D35:D40" si="1">ROUND((C35/$C$41)*100,1)</f>
        <v>61.9</v>
      </c>
    </row>
    <row r="36" spans="1:4">
      <c r="B36" s="185" t="s">
        <v>743</v>
      </c>
      <c r="C36" s="179">
        <f>SUM('DOE25'!F111:J111)-SUM('DOE25'!G96:G109)+('DOE25'!F173+'DOE25'!F174+'DOE25'!I173+'DOE25'!I174)-C35</f>
        <v>3.4600000000064028</v>
      </c>
      <c r="D36" s="182">
        <f t="shared" si="1"/>
        <v>0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39510</v>
      </c>
      <c r="D37" s="182">
        <f t="shared" si="1"/>
        <v>35.1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3377</v>
      </c>
      <c r="D39" s="182">
        <f t="shared" si="1"/>
        <v>3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112432.46</v>
      </c>
      <c r="D41" s="184">
        <f>SUM(D35:D40)</f>
        <v>100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6" sqref="C6:M6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6" t="s">
        <v>767</v>
      </c>
      <c r="B2" s="297"/>
      <c r="C2" s="297"/>
      <c r="D2" s="297"/>
      <c r="E2" s="297"/>
      <c r="F2" s="290" t="str">
        <f>'DOE25'!A2</f>
        <v xml:space="preserve">                      HARTS LOCATION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>
        <v>5</v>
      </c>
      <c r="B4" s="220">
        <v>14</v>
      </c>
      <c r="C4" s="280" t="s">
        <v>910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>
        <v>19</v>
      </c>
      <c r="B5" s="220">
        <v>6</v>
      </c>
      <c r="C5" s="280" t="s">
        <v>911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2012-09-24T13:49:05Z</cp:lastPrinted>
  <dcterms:created xsi:type="dcterms:W3CDTF">1997-12-04T19:04:30Z</dcterms:created>
  <dcterms:modified xsi:type="dcterms:W3CDTF">2012-11-28T14:43:01Z</dcterms:modified>
</cp:coreProperties>
</file>