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C15" i="10" s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G649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E119" i="2" s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C18" i="10" s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6" i="10"/>
  <c r="C19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46" i="1"/>
  <c r="F660" i="1"/>
  <c r="G660" i="1"/>
  <c r="H660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0" i="2" s="1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D102" i="2" s="1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20" i="2"/>
  <c r="E120" i="2"/>
  <c r="C121" i="2"/>
  <c r="E121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J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G256" i="1" s="1"/>
  <c r="G270" i="1" s="1"/>
  <c r="H210" i="1"/>
  <c r="I210" i="1"/>
  <c r="I256" i="1" s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G640" i="1" s="1"/>
  <c r="I445" i="1"/>
  <c r="G641" i="1" s="1"/>
  <c r="F451" i="1"/>
  <c r="G451" i="1"/>
  <c r="H451" i="1"/>
  <c r="I451" i="1"/>
  <c r="F459" i="1"/>
  <c r="G459" i="1"/>
  <c r="H459" i="1"/>
  <c r="I459" i="1"/>
  <c r="I460" i="1" s="1"/>
  <c r="H641" i="1" s="1"/>
  <c r="F460" i="1"/>
  <c r="G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J634" i="1" s="1"/>
  <c r="H634" i="1"/>
  <c r="H635" i="1"/>
  <c r="H636" i="1"/>
  <c r="H637" i="1"/>
  <c r="G638" i="1"/>
  <c r="H638" i="1"/>
  <c r="G639" i="1"/>
  <c r="H639" i="1"/>
  <c r="H640" i="1"/>
  <c r="G642" i="1"/>
  <c r="H642" i="1"/>
  <c r="G643" i="1"/>
  <c r="G644" i="1"/>
  <c r="H644" i="1"/>
  <c r="G650" i="1"/>
  <c r="G651" i="1"/>
  <c r="J651" i="1" s="1"/>
  <c r="H651" i="1"/>
  <c r="G652" i="1"/>
  <c r="H652" i="1"/>
  <c r="J652" i="1" s="1"/>
  <c r="G653" i="1"/>
  <c r="H653" i="1"/>
  <c r="H654" i="1"/>
  <c r="J351" i="1"/>
  <c r="F191" i="1"/>
  <c r="L255" i="1"/>
  <c r="K256" i="1"/>
  <c r="K270" i="1" s="1"/>
  <c r="G163" i="2"/>
  <c r="G159" i="2"/>
  <c r="C18" i="2"/>
  <c r="F31" i="2"/>
  <c r="C26" i="10"/>
  <c r="L327" i="1"/>
  <c r="L350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7" i="13"/>
  <c r="F102" i="2"/>
  <c r="D18" i="2"/>
  <c r="E18" i="2"/>
  <c r="D17" i="13"/>
  <c r="C17" i="13" s="1"/>
  <c r="D6" i="13"/>
  <c r="C6" i="13" s="1"/>
  <c r="G158" i="2"/>
  <c r="G80" i="2"/>
  <c r="F77" i="2"/>
  <c r="F80" i="2" s="1"/>
  <c r="F61" i="2"/>
  <c r="F62" i="2" s="1"/>
  <c r="D31" i="2"/>
  <c r="C77" i="2"/>
  <c r="D49" i="2"/>
  <c r="D50" i="2" s="1"/>
  <c r="G156" i="2"/>
  <c r="F49" i="2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E31" i="2"/>
  <c r="C31" i="2"/>
  <c r="G61" i="2"/>
  <c r="D29" i="13"/>
  <c r="C29" i="13" s="1"/>
  <c r="D19" i="13"/>
  <c r="C19" i="13" s="1"/>
  <c r="E13" i="13"/>
  <c r="C13" i="13" s="1"/>
  <c r="C7" i="13"/>
  <c r="I662" i="1" l="1"/>
  <c r="J641" i="1"/>
  <c r="C17" i="10"/>
  <c r="C11" i="10"/>
  <c r="H659" i="1"/>
  <c r="H663" i="1" s="1"/>
  <c r="H671" i="1" s="1"/>
  <c r="C108" i="2"/>
  <c r="D14" i="13"/>
  <c r="C14" i="13" s="1"/>
  <c r="C122" i="2"/>
  <c r="E8" i="13"/>
  <c r="C8" i="13" s="1"/>
  <c r="C119" i="2"/>
  <c r="F256" i="1"/>
  <c r="F270" i="1" s="1"/>
  <c r="C109" i="2"/>
  <c r="A22" i="12"/>
  <c r="H646" i="1"/>
  <c r="D15" i="13"/>
  <c r="C15" i="13" s="1"/>
  <c r="G648" i="1"/>
  <c r="J648" i="1" s="1"/>
  <c r="F661" i="1"/>
  <c r="I661" i="1" s="1"/>
  <c r="C62" i="2"/>
  <c r="F139" i="1"/>
  <c r="I139" i="1"/>
  <c r="G139" i="1"/>
  <c r="L210" i="1"/>
  <c r="F659" i="1" s="1"/>
  <c r="J653" i="1"/>
  <c r="F544" i="1"/>
  <c r="I433" i="1"/>
  <c r="K433" i="1"/>
  <c r="G133" i="2" s="1"/>
  <c r="G143" i="2" s="1"/>
  <c r="G144" i="2" s="1"/>
  <c r="C13" i="10"/>
  <c r="F50" i="2"/>
  <c r="G433" i="1"/>
  <c r="E90" i="2"/>
  <c r="J649" i="1"/>
  <c r="L228" i="1"/>
  <c r="C123" i="2"/>
  <c r="C10" i="10"/>
  <c r="C80" i="2"/>
  <c r="C103" i="2" s="1"/>
  <c r="E77" i="2"/>
  <c r="E80" i="2" s="1"/>
  <c r="F103" i="2"/>
  <c r="L426" i="1"/>
  <c r="L433" i="1" s="1"/>
  <c r="G637" i="1" s="1"/>
  <c r="J637" i="1" s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L564" i="1"/>
  <c r="G544" i="1"/>
  <c r="L544" i="1"/>
  <c r="H544" i="1"/>
  <c r="K550" i="1"/>
  <c r="F143" i="2"/>
  <c r="F144" i="2" s="1"/>
  <c r="H666" i="1" l="1"/>
  <c r="C114" i="2"/>
  <c r="C127" i="2"/>
  <c r="H647" i="1"/>
  <c r="J647" i="1"/>
  <c r="L256" i="1"/>
  <c r="L270" i="1" s="1"/>
  <c r="G631" i="1" s="1"/>
  <c r="J631" i="1" s="1"/>
  <c r="J646" i="1"/>
  <c r="F663" i="1"/>
  <c r="F666" i="1" s="1"/>
  <c r="H192" i="1"/>
  <c r="G628" i="1" s="1"/>
  <c r="J628" i="1" s="1"/>
  <c r="E103" i="2"/>
  <c r="C36" i="10"/>
  <c r="C38" i="10"/>
  <c r="F192" i="1"/>
  <c r="G626" i="1" s="1"/>
  <c r="J626" i="1" s="1"/>
  <c r="K551" i="1"/>
  <c r="L570" i="1"/>
  <c r="C28" i="10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 l="1"/>
  <c r="D39" i="10" s="1"/>
  <c r="C144" i="2"/>
  <c r="F671" i="1"/>
  <c r="C4" i="10" s="1"/>
  <c r="D22" i="10"/>
  <c r="D11" i="10"/>
  <c r="D17" i="10"/>
  <c r="D24" i="10"/>
  <c r="C30" i="10"/>
  <c r="D23" i="10"/>
  <c r="D27" i="10"/>
  <c r="D25" i="10"/>
  <c r="D15" i="10"/>
  <c r="D19" i="10"/>
  <c r="D16" i="10"/>
  <c r="D20" i="10"/>
  <c r="D21" i="10"/>
  <c r="D26" i="10"/>
  <c r="D18" i="10"/>
  <c r="D13" i="10"/>
  <c r="D12" i="10"/>
  <c r="D10" i="10"/>
  <c r="G636" i="1"/>
  <c r="J636" i="1" s="1"/>
  <c r="H645" i="1"/>
  <c r="J645" i="1" s="1"/>
  <c r="D33" i="13"/>
  <c r="D36" i="13" s="1"/>
  <c r="G663" i="1"/>
  <c r="I659" i="1"/>
  <c r="I663" i="1" s="1"/>
  <c r="D40" i="10"/>
  <c r="D36" i="10"/>
  <c r="J625" i="1"/>
  <c r="D35" i="10" l="1"/>
  <c r="D38" i="10"/>
  <c r="D41" i="10" s="1"/>
  <c r="D37" i="10"/>
  <c r="H655" i="1"/>
  <c r="D28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<sst xmlns="http://schemas.openxmlformats.org/spreadsheetml/2006/main" count="3943" uniqueCount="910">
  <si>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</si>
  <si>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</si>
  <si>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</si>
  <si>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</si>
  <si>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</si>
  <si>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</si>
  <si>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</si>
  <si>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</si>
  <si>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</si>
  <si>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</si>
  <si>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</si>
  <si>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</si>
  <si>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</si>
  <si>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</si>
  <si>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</si>
  <si>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</si>
  <si>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</si>
  <si>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</si>
  <si>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</si>
  <si>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</si>
  <si>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</si>
  <si>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</si>
  <si>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</si>
  <si>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</si>
  <si>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</si>
  <si>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</si>
  <si>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</si>
  <si>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</si>
  <si>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</si>
  <si>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</si>
  <si>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</si>
  <si>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</si>
  <si>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</si>
  <si>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</si>
  <si>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</si>
  <si>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</si>
  <si>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</si>
  <si>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</si>
  <si>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</si>
  <si>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</si>
  <si>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</si>
  <si>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</si>
  <si>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</si>
  <si>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</si>
  <si>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</si>
  <si>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</si>
  <si>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</si>
  <si>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</si>
  <si>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</si>
  <si>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</si>
  <si>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</si>
  <si>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</si>
  <si>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</si>
  <si>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</si>
  <si>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</si>
  <si>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</si>
  <si>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</si>
  <si>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</si>
  <si>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</si>
  <si>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</si>
  <si>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</si>
  <si>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</si>
  <si>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</si>
  <si>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</si>
  <si>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</si>
  <si>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</si>
  <si>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</si>
  <si>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</si>
  <si>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</si>
  <si>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</si>
  <si>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</si>
  <si>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</si>
  <si>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</si>
  <si>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</si>
  <si>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</si>
  <si>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</si>
  <si>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</si>
  <si>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</si>
  <si>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</si>
  <si>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</si>
  <si>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</si>
  <si>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</si>
  <si>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</si>
  <si>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</si>
  <si>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</si>
  <si>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</si>
  <si>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</si>
  <si>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</si>
  <si>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</si>
  <si>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</si>
  <si>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</si>
  <si>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</si>
  <si>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</si>
  <si>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</si>
  <si>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</si>
  <si>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</si>
  <si>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</si>
  <si>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</si>
  <si>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</si>
  <si>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</si>
  <si>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</si>
  <si>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</si>
  <si>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</si>
  <si>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</si>
  <si>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</si>
  <si>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</si>
  <si>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</si>
  <si>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</si>
  <si>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</si>
  <si>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</si>
  <si>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</si>
  <si>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</si>
  <si>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</si>
  <si>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</si>
  <si>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</si>
  <si>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</si>
  <si>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</si>
  <si>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</si>
  <si>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</si>
  <si>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</si>
  <si>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</si>
  <si>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</si>
  <si>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</si>
  <si>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</si>
  <si>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</si>
  <si>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</si>
  <si>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</si>
  <si>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</si>
  <si>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</si>
  <si>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</si>
  <si>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</si>
  <si>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</si>
  <si>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</si>
  <si>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</si>
  <si>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</si>
  <si>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</si>
  <si>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</si>
  <si>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</si>
  <si>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</si>
  <si>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</si>
  <si>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</si>
  <si>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</si>
  <si>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</si>
  <si>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</si>
  <si>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</si>
  <si>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</si>
  <si>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</si>
  <si>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</si>
  <si>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</si>
  <si>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</si>
  <si>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</si>
  <si>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</si>
  <si>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</si>
  <si>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</si>
  <si>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</si>
  <si>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</si>
  <si>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</si>
  <si>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</si>
  <si>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</si>
  <si>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</si>
  <si>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</si>
  <si>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</si>
  <si>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</si>
  <si>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</si>
  <si>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</si>
  <si>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</si>
  <si>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</si>
  <si>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</si>
  <si>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</si>
  <si>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</si>
  <si>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</si>
  <si>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</si>
  <si>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</si>
  <si>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</si>
  <si>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</si>
  <si>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</si>
  <si>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</si>
  <si>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</si>
  <si>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</si>
  <si>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</si>
  <si>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</si>
  <si>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</si>
  <si>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</si>
  <si>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</si>
  <si>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</si>
  <si>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</si>
  <si>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</si>
  <si>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</si>
  <si>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</si>
  <si>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</si>
  <si>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</si>
  <si>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</si>
  <si>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</si>
  <si>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</si>
  <si>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</si>
  <si>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</si>
  <si>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</si>
  <si>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</si>
  <si>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</si>
  <si>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</si>
  <si>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</si>
  <si>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</si>
  <si>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</si>
  <si>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</si>
  <si>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</si>
  <si>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</si>
  <si>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</si>
  <si>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</si>
  <si>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</si>
  <si>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</si>
  <si>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</si>
  <si>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</si>
  <si>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</si>
  <si>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</si>
  <si>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</si>
  <si>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</si>
  <si>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</si>
  <si>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</si>
  <si>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</si>
  <si>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</si>
  <si>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</si>
  <si>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</si>
  <si>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</si>
  <si>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</si>
  <si>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</si>
  <si>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</si>
  <si>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</si>
  <si>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</si>
  <si>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</si>
  <si>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</si>
  <si>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</si>
  <si>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</si>
  <si>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</si>
  <si>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</si>
  <si>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</si>
  <si>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</si>
  <si>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</si>
  <si>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</si>
  <si>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</si>
  <si>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</si>
  <si>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</si>
  <si>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</si>
  <si>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</si>
  <si>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</si>
  <si>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</si>
  <si>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</si>
  <si>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</si>
  <si>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</si>
  <si>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</si>
  <si>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</si>
  <si>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</si>
  <si>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</si>
  <si>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</si>
  <si>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</si>
  <si>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</si>
  <si>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</si>
  <si>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</si>
  <si>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</si>
  <si>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</si>
  <si>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</si>
  <si>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</si>
  <si>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</si>
  <si>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</si>
  <si>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</si>
  <si>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</si>
  <si>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</si>
  <si>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</si>
  <si>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</si>
  <si>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</si>
  <si>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</si>
  <si>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</si>
  <si>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</si>
  <si>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</si>
  <si>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</si>
  <si>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</si>
  <si>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</si>
  <si>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</si>
  <si>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</si>
  <si>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</si>
  <si>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</si>
  <si>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</si>
  <si>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</si>
  <si>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</si>
  <si>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</si>
  <si>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</si>
  <si>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</si>
  <si>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</si>
  <si>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</si>
  <si>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</si>
  <si>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</si>
  <si>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</si>
  <si>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</si>
  <si>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</si>
  <si>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</si>
  <si>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</si>
  <si>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</si>
  <si>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</si>
  <si>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</si>
  <si>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</si>
  <si>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</si>
  <si>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</si>
  <si>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</si>
  <si>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</si>
  <si>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</si>
  <si>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</si>
  <si>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</si>
  <si>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</si>
  <si>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</si>
  <si>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</si>
  <si>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</si>
  <si>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</si>
  <si>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</si>
  <si>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</si>
  <si>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</si>
  <si>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</si>
  <si>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</si>
  <si>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</si>
  <si>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</si>
  <si>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</si>
  <si>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</si>
  <si>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</si>
  <si>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</si>
  <si>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</si>
  <si>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</si>
  <si>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</si>
  <si>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</si>
  <si>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</si>
  <si>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</si>
  <si>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</si>
  <si>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</si>
  <si>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</si>
  <si>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</si>
  <si>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</si>
  <si>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</si>
  <si>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</si>
  <si>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</si>
  <si>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</si>
  <si>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</si>
  <si>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</si>
  <si>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</si>
  <si>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</si>
  <si>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</si>
  <si>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</si>
  <si>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</si>
  <si>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</si>
  <si>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</si>
  <si>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</si>
  <si>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</si>
  <si>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</si>
  <si>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</si>
  <si>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</si>
  <si>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</si>
  <si>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</si>
  <si>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</si>
  <si>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</si>
  <si>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</si>
  <si>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</si>
  <si>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</si>
  <si>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</si>
  <si>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</si>
  <si>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</si>
  <si>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</si>
  <si>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</si>
  <si>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</si>
  <si>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</si>
  <si>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</si>
  <si>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</si>
  <si>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</si>
  <si>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</si>
  <si>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</si>
  <si>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</si>
  <si>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</si>
  <si>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</si>
  <si>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</si>
  <si>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</si>
  <si>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</si>
  <si>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</si>
  <si>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</si>
  <si>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</si>
  <si>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</si>
  <si>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</si>
  <si>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</si>
  <si>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</si>
  <si>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</si>
  <si>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</si>
  <si>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</si>
  <si>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</si>
  <si>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</si>
  <si>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</si>
  <si>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</si>
  <si>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</si>
  <si>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</si>
  <si>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</si>
  <si>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</si>
  <si>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</si>
  <si>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</si>
  <si>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</si>
  <si>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</si>
  <si>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</si>
  <si>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</si>
  <si>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</si>
  <si>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</si>
  <si>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</si>
  <si>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</si>
  <si>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</si>
  <si>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</si>
  <si>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</si>
  <si>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</si>
  <si>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</si>
  <si>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</si>
  <si>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</si>
  <si>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</si>
  <si>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</si>
  <si>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</si>
  <si>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</si>
  <si>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</si>
  <si>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</si>
  <si>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</si>
  <si>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</si>
  <si>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</si>
  <si>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</si>
  <si>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</si>
  <si>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</si>
  <si>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</si>
  <si>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</si>
  <si>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</si>
  <si>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</si>
  <si>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</si>
  <si>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</si>
  <si>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</si>
  <si>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</si>
  <si>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</si>
  <si>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</si>
  <si>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</si>
  <si>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</si>
  <si>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</si>
  <si>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</si>
  <si>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</si>
  <si>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</si>
  <si>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</si>
  <si>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</si>
  <si>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</si>
  <si>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</si>
  <si>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</si>
  <si>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</si>
  <si>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</si>
  <si>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</si>
  <si>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</si>
  <si>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</si>
  <si>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</si>
  <si>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</si>
  <si>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</si>
  <si>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</si>
  <si>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</si>
  <si>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</si>
  <si>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</si>
  <si>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</si>
  <si>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</si>
  <si>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</si>
  <si>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</si>
  <si>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</si>
  <si>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</si>
  <si>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</si>
  <si>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</si>
  <si>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</si>
  <si>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</si>
  <si>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</si>
  <si>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</si>
  <si>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</si>
  <si>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</si>
  <si>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</si>
  <si>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</si>
  <si>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</si>
  <si>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</si>
  <si>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</si>
  <si>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</si>
  <si>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</si>
  <si>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</si>
  <si>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</si>
  <si>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</si>
  <si>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</si>
  <si>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</si>
  <si>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</si>
  <si>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</si>
  <si>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</si>
  <si>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</si>
  <si>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</si>
  <si>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</si>
  <si>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</si>
  <si>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</si>
  <si>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</si>
  <si>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</si>
  <si>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</si>
  <si>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</si>
  <si>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</si>
  <si>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</si>
  <si>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</si>
  <si>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</si>
  <si>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</si>
  <si>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</si>
  <si>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</si>
  <si>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</si>
  <si>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</si>
  <si>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</si>
  <si>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</si>
  <si>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</si>
  <si>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</si>
  <si>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</si>
  <si>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</si>
  <si>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</si>
  <si>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</si>
  <si>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</si>
  <si>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</si>
  <si>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</si>
  <si>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</si>
  <si>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</si>
  <si>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</si>
  <si>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</si>
  <si>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</si>
  <si>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</si>
  <si>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</si>
  <si>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</si>
  <si>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</si>
  <si>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</si>
  <si>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</si>
  <si>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</si>
  <si>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</si>
  <si>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</si>
  <si>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</si>
  <si>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</si>
  <si>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</si>
  <si>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</si>
  <si>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</si>
  <si>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</si>
  <si>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</si>
  <si>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</si>
  <si>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</si>
  <si>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</si>
  <si>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</si>
  <si>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</si>
  <si>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</si>
  <si>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</si>
  <si>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</si>
  <si>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</si>
  <si>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</si>
  <si>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</si>
  <si>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</si>
  <si>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</si>
  <si>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</si>
  <si>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</si>
  <si>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</si>
  <si>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</si>
  <si>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</si>
  <si>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</si>
  <si>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</si>
  <si>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</si>
  <si>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</si>
  <si>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</si>
  <si>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</si>
  <si>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</si>
  <si>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</si>
  <si>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</si>
  <si>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</si>
  <si>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</si>
  <si>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</si>
  <si>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</si>
  <si>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</si>
  <si>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</si>
  <si>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</si>
  <si>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</si>
  <si>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</si>
  <si>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</si>
  <si>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</si>
  <si>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</si>
  <si>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</si>
  <si>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</si>
  <si>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</si>
  <si>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</si>
  <si>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</si>
  <si>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</si>
  <si>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</si>
  <si>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</si>
  <si>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</si>
  <si>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</si>
  <si>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</si>
  <si>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</si>
  <si>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</si>
  <si>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</si>
  <si>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</si>
  <si>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</si>
  <si>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</si>
  <si>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</si>
  <si>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</si>
  <si>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</si>
  <si>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</si>
  <si>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</si>
  <si>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</si>
  <si>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</si>
  <si>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</si>
  <si>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</si>
  <si>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</si>
  <si>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</si>
  <si>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</si>
  <si>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</si>
  <si>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</si>
  <si>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</si>
  <si>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</si>
  <si>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</si>
  <si>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</si>
  <si>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</si>
  <si>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</si>
  <si>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</si>
  <si>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</si>
  <si>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</si>
  <si>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</si>
  <si>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</si>
  <si>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</si>
  <si>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</si>
  <si>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</si>
  <si>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</si>
  <si>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</si>
  <si>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</si>
  <si>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</si>
  <si>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</si>
  <si>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</si>
  <si>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</si>
  <si>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</si>
  <si>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</si>
  <si>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</si>
  <si>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</si>
  <si>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</si>
  <si>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</si>
  <si>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</si>
  <si>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</si>
  <si>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</si>
  <si>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</si>
  <si>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</si>
  <si>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</si>
  <si>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</si>
  <si>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</si>
  <si>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</si>
  <si>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</si>
  <si>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</si>
  <si>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</si>
  <si>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</si>
  <si>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</si>
  <si>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</si>
  <si>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</si>
  <si>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</si>
  <si>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</si>
  <si>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</si>
  <si>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</si>
  <si>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</si>
  <si>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</si>
  <si>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</si>
  <si>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</si>
  <si>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</si>
  <si>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</si>
  <si>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</si>
  <si>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</si>
  <si>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</si>
  <si>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</si>
  <si>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</si>
  <si>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</si>
  <si>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</si>
  <si>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</si>
  <si>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</si>
  <si>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</si>
  <si>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</si>
  <si>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</si>
  <si>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</si>
  <si>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</si>
  <si>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</si>
  <si>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</si>
  <si>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</si>
  <si>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</si>
  <si>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</si>
  <si>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</si>
  <si>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</si>
  <si>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</si>
  <si>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</si>
  <si>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</si>
  <si>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</si>
  <si>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</si>
  <si>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</si>
  <si>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</si>
  <si>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</si>
  <si>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</si>
  <si>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</si>
  <si>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</si>
  <si>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</si>
  <si>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</si>
  <si>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</si>
  <si>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</si>
  <si>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</si>
  <si>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</si>
  <si>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</si>
  <si>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</si>
  <si>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</si>
  <si>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</si>
  <si>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</si>
  <si>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</si>
  <si>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</si>
  <si>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</si>
  <si>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</si>
  <si>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</si>
  <si>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</si>
  <si>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</si>
  <si>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</si>
  <si>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</si>
  <si>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</si>
  <si>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</si>
  <si>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</si>
  <si>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</si>
  <si>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</si>
  <si>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</si>
  <si>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</si>
  <si>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</si>
  <si>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</si>
  <si>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</si>
  <si>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</si>
  <si>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</si>
  <si>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</si>
  <si>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</si>
  <si>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</si>
  <si>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</si>
  <si>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</si>
  <si>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</si>
  <si>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</si>
  <si>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</si>
  <si>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</si>
  <si>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</si>
  <si>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</si>
  <si>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</si>
  <si>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</si>
  <si>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</si>
  <si>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</si>
  <si>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</si>
  <si>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</si>
  <si>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</si>
  <si>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</si>
  <si>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</si>
  <si>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</si>
  <si>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</si>
  <si>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</si>
  <si>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</si>
  <si>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</si>
  <si>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</si>
  <si>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</si>
  <si>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</si>
  <si>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</si>
  <si>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</si>
  <si>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</si>
  <si>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</si>
  <si>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</si>
  <si>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</si>
  <si>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</si>
  <si>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</si>
  <si>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</si>
  <si>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</si>
  <si>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</si>
  <si>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</si>
  <si>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</si>
  <si>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</si>
  <si>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</si>
  <si>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</si>
  <si>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</si>
  <si>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</si>
  <si>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</si>
  <si>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</si>
  <si>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</si>
  <si>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</si>
  <si>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</si>
  <si>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</si>
  <si>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</si>
  <si>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</si>
  <si>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</si>
  <si>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</si>
  <si>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</si>
  <si>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</si>
  <si>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</si>
  <si>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</si>
  <si>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</si>
  <si>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</si>
  <si>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</si>
  <si>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</si>
  <si>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</si>
  <si>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</si>
  <si>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</si>
  <si>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</si>
  <si>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</si>
  <si>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</si>
  <si>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</si>
  <si>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</si>
  <si>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</si>
  <si>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</si>
  <si>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</si>
  <si>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</si>
  <si>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</si>
  <si>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</si>
  <si>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</si>
  <si>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</si>
  <si>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</si>
  <si>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</si>
  <si>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</si>
  <si>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</si>
  <si>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</si>
  <si>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</si>
  <si>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</si>
  <si>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</si>
  <si>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</si>
  <si>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</si>
  <si>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</si>
  <si>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</si>
  <si>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</si>
  <si>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</si>
  <si>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</si>
  <si>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</si>
  <si>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</si>
  <si>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</si>
  <si>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</si>
  <si>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</si>
  <si>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</si>
  <si>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</si>
  <si>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</si>
  <si>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</si>
  <si>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</si>
  <si>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</si>
  <si>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</si>
  <si>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</si>
  <si>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</si>
  <si>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</si>
  <si>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</si>
  <si>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</si>
  <si>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</si>
  <si>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</si>
  <si>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</si>
  <si>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</si>
  <si>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</si>
  <si>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</si>
  <si>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</si>
  <si>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</si>
  <si>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</si>
  <si>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</si>
  <si>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</si>
  <si>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</si>
  <si>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</si>
  <si>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</si>
  <si>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</si>
  <si>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</si>
  <si>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</si>
  <si>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</si>
  <si>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</si>
  <si>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</si>
  <si>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</si>
  <si>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</si>
  <si>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</si>
  <si>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</si>
  <si>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</si>
  <si>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</si>
  <si>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</si>
  <si>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</si>
  <si>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</si>
  <si>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</si>
  <si>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</si>
  <si>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</si>
  <si>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</si>
  <si>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</si>
  <si>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</si>
  <si>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</si>
  <si>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</si>
  <si>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</si>
  <si>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</si>
  <si>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</si>
  <si>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</si>
  <si>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</si>
  <si>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</si>
  <si>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</si>
  <si>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</si>
  <si>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</si>
  <si>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</si>
  <si>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</si>
  <si>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</si>
  <si>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</si>
  <si>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</si>
  <si>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</si>
  <si>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</si>
  <si>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</si>
  <si>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</si>
  <si>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</si>
  <si>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</si>
  <si>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</si>
  <si>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</si>
  <si>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</si>
  <si>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</si>
  <si>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</si>
  <si>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</si>
  <si>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</si>
  <si>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</si>
  <si>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</si>
  <si>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</si>
  <si>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</si>
  <si>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</si>
  <si>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</si>
  <si>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</si>
  <si>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</si>
  <si>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</si>
  <si>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</si>
  <si>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</si>
  <si>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LANDAFF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</si>
</sst>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291</v>
      </c>
      <c r="C2" s="21">
        <v>291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23535.41</v>
      </c>
      <c r="G9" s="18">
        <v>1.1499999999999999</v>
      </c>
      <c r="H9" s="18">
        <v>-19099.11</v>
      </c>
      <c r="I9" s="18"/>
      <c r="J9" s="67">
        <f>SUM(I438)</f>
        <v>165164.39000000001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85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19099.11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23620.41</v>
      </c>
      <c r="G19" s="41">
        <f>SUM(G9:G18)</f>
        <v>1.1499999999999999</v>
      </c>
      <c r="H19" s="41">
        <f>SUM(H9:H18)</f>
        <v>0</v>
      </c>
      <c r="I19" s="41">
        <f>SUM(I9:I18)</f>
        <v>0</v>
      </c>
      <c r="J19" s="41">
        <f>SUM(J9:J18)</f>
        <v>165164.39000000001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8215.3799999999992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8215.3799999999992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1.1499999999999999</v>
      </c>
      <c r="H47" s="18"/>
      <c r="I47" s="18"/>
      <c r="J47" s="13">
        <f>SUM(I458)</f>
        <v>165164.39000000001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15405.03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15405.03</v>
      </c>
      <c r="G50" s="41">
        <f>SUM(G35:G49)</f>
        <v>1.1499999999999999</v>
      </c>
      <c r="H50" s="41">
        <f>SUM(H35:H49)</f>
        <v>0</v>
      </c>
      <c r="I50" s="41">
        <f>SUM(I35:I49)</f>
        <v>0</v>
      </c>
      <c r="J50" s="41">
        <f>SUM(J35:J49)</f>
        <v>165164.39000000001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23620.41</v>
      </c>
      <c r="G51" s="41">
        <f>G50+G32</f>
        <v>1.1499999999999999</v>
      </c>
      <c r="H51" s="41">
        <f>H50+H32</f>
        <v>0</v>
      </c>
      <c r="I51" s="41">
        <f>I50+I32</f>
        <v>0</v>
      </c>
      <c r="J51" s="41">
        <f>J50+J32</f>
        <v>165164.39000000001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419953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419953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143.12</v>
      </c>
      <c r="G95" s="18"/>
      <c r="H95" s="18"/>
      <c r="I95" s="18"/>
      <c r="J95" s="18">
        <v>547.41999999999996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114.12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257.24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547.41999999999996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420210.24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547.41999999999996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164500.47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112332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142.53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276975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276975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5761.54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5761.54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23464.54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4814.25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1678.63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1678.63</v>
      </c>
      <c r="G161" s="41">
        <f>SUM(G149:G160)</f>
        <v>0</v>
      </c>
      <c r="H161" s="41">
        <f>SUM(H149:H160)</f>
        <v>28278.79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3294.46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4973.09</v>
      </c>
      <c r="G168" s="41">
        <f>G146+G161+SUM(G162:G167)</f>
        <v>0</v>
      </c>
      <c r="H168" s="41">
        <f>H146+H161+SUM(H162:H167)</f>
        <v>34040.33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702158.33</v>
      </c>
      <c r="G192" s="47">
        <f>G111+G139+G168+G191</f>
        <v>0</v>
      </c>
      <c r="H192" s="47">
        <f>H111+H139+H168+H191</f>
        <v>34040.33</v>
      </c>
      <c r="I192" s="47">
        <f>I111+I139+I168+I191</f>
        <v>0</v>
      </c>
      <c r="J192" s="47">
        <f>J111+J139+J191</f>
        <v>547.41999999999996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66068.31</v>
      </c>
      <c r="G196" s="18">
        <v>24255.56</v>
      </c>
      <c r="H196" s="18">
        <v>150385.04</v>
      </c>
      <c r="I196" s="18">
        <v>4273.3</v>
      </c>
      <c r="J196" s="18">
        <v>753.03</v>
      </c>
      <c r="K196" s="18"/>
      <c r="L196" s="19">
        <f>SUM(F196:K196)</f>
        <v>245735.24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15934.3</v>
      </c>
      <c r="G197" s="18">
        <v>4952.93</v>
      </c>
      <c r="H197" s="18">
        <v>18438.919999999998</v>
      </c>
      <c r="I197" s="18">
        <v>102.79</v>
      </c>
      <c r="J197" s="18"/>
      <c r="K197" s="18"/>
      <c r="L197" s="19">
        <f>SUM(F197:K197)</f>
        <v>39428.939999999995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2484.69</v>
      </c>
      <c r="G201" s="18">
        <v>211.25</v>
      </c>
      <c r="H201" s="18">
        <v>21263.06</v>
      </c>
      <c r="I201" s="18">
        <v>49.45</v>
      </c>
      <c r="J201" s="18"/>
      <c r="K201" s="18"/>
      <c r="L201" s="19">
        <f t="shared" ref="L201:L207" si="0">SUM(F201:K201)</f>
        <v>24008.45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>
        <v>640</v>
      </c>
      <c r="I202" s="18"/>
      <c r="J202" s="18"/>
      <c r="K202" s="18"/>
      <c r="L202" s="19">
        <f t="shared" si="0"/>
        <v>640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1615</v>
      </c>
      <c r="G203" s="18">
        <v>123.51</v>
      </c>
      <c r="H203" s="18">
        <v>36250.74</v>
      </c>
      <c r="I203" s="18"/>
      <c r="J203" s="18"/>
      <c r="K203" s="18"/>
      <c r="L203" s="19">
        <f t="shared" si="0"/>
        <v>37989.25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1260</v>
      </c>
      <c r="G206" s="18">
        <v>150.44</v>
      </c>
      <c r="H206" s="18">
        <v>15053.93</v>
      </c>
      <c r="I206" s="18">
        <v>8337.23</v>
      </c>
      <c r="J206" s="18">
        <v>316.85000000000002</v>
      </c>
      <c r="K206" s="18"/>
      <c r="L206" s="19">
        <f t="shared" si="0"/>
        <v>25118.449999999997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15176.5</v>
      </c>
      <c r="I207" s="18"/>
      <c r="J207" s="18"/>
      <c r="K207" s="18"/>
      <c r="L207" s="19">
        <f t="shared" si="0"/>
        <v>15176.5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87362.3</v>
      </c>
      <c r="G210" s="41">
        <f t="shared" si="1"/>
        <v>29693.69</v>
      </c>
      <c r="H210" s="41">
        <f t="shared" si="1"/>
        <v>257208.19</v>
      </c>
      <c r="I210" s="41">
        <f t="shared" si="1"/>
        <v>12762.77</v>
      </c>
      <c r="J210" s="41">
        <f t="shared" si="1"/>
        <v>1069.8800000000001</v>
      </c>
      <c r="K210" s="41">
        <f t="shared" si="1"/>
        <v>0</v>
      </c>
      <c r="L210" s="41">
        <f t="shared" si="1"/>
        <v>388096.83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74364</v>
      </c>
      <c r="I214" s="18"/>
      <c r="J214" s="18"/>
      <c r="K214" s="18"/>
      <c r="L214" s="19">
        <f>SUM(F214:K214)</f>
        <v>74364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8756.44</v>
      </c>
      <c r="I215" s="18"/>
      <c r="J215" s="18"/>
      <c r="K215" s="18"/>
      <c r="L215" s="19">
        <f>SUM(F215:K215)</f>
        <v>8756.44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6829.42</v>
      </c>
      <c r="I225" s="18"/>
      <c r="J225" s="18"/>
      <c r="K225" s="18"/>
      <c r="L225" s="19">
        <f t="shared" si="2"/>
        <v>6829.42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89949.86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89949.86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225622.72</v>
      </c>
      <c r="I232" s="18"/>
      <c r="J232" s="18"/>
      <c r="K232" s="18"/>
      <c r="L232" s="19">
        <f>SUM(F232:K232)</f>
        <v>225622.72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13160</v>
      </c>
      <c r="I233" s="18"/>
      <c r="J233" s="18"/>
      <c r="K233" s="18"/>
      <c r="L233" s="19">
        <f>SUM(F233:K233)</f>
        <v>13160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15935.33</v>
      </c>
      <c r="I243" s="18"/>
      <c r="J243" s="18"/>
      <c r="K243" s="18"/>
      <c r="L243" s="19">
        <f t="shared" si="4"/>
        <v>15935.33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254718.05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254718.05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87362.3</v>
      </c>
      <c r="G256" s="41">
        <f t="shared" si="8"/>
        <v>29693.69</v>
      </c>
      <c r="H256" s="41">
        <f t="shared" si="8"/>
        <v>601876.1</v>
      </c>
      <c r="I256" s="41">
        <f t="shared" si="8"/>
        <v>12762.77</v>
      </c>
      <c r="J256" s="41">
        <f t="shared" si="8"/>
        <v>1069.8800000000001</v>
      </c>
      <c r="K256" s="41">
        <f t="shared" si="8"/>
        <v>0</v>
      </c>
      <c r="L256" s="41">
        <f t="shared" si="8"/>
        <v>732764.74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87362.3</v>
      </c>
      <c r="G270" s="42">
        <f t="shared" si="11"/>
        <v>29693.69</v>
      </c>
      <c r="H270" s="42">
        <f t="shared" si="11"/>
        <v>601876.1</v>
      </c>
      <c r="I270" s="42">
        <f t="shared" si="11"/>
        <v>12762.77</v>
      </c>
      <c r="J270" s="42">
        <f t="shared" si="11"/>
        <v>1069.8800000000001</v>
      </c>
      <c r="K270" s="42">
        <f t="shared" si="11"/>
        <v>0</v>
      </c>
      <c r="L270" s="42">
        <f t="shared" si="11"/>
        <v>732764.74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24062.54</v>
      </c>
      <c r="G275" s="18">
        <v>139.44</v>
      </c>
      <c r="H275" s="18">
        <v>4997.55</v>
      </c>
      <c r="I275" s="18"/>
      <c r="J275" s="18"/>
      <c r="K275" s="18"/>
      <c r="L275" s="19">
        <f>SUM(F275:K275)</f>
        <v>29199.53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>
        <v>1342.85</v>
      </c>
      <c r="J276" s="18">
        <v>1997.67</v>
      </c>
      <c r="K276" s="18"/>
      <c r="L276" s="19">
        <f>SUM(F276:K276)</f>
        <v>3340.52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1111</v>
      </c>
      <c r="G282" s="18">
        <v>207.46</v>
      </c>
      <c r="H282" s="18"/>
      <c r="I282" s="18"/>
      <c r="J282" s="18"/>
      <c r="K282" s="18">
        <v>181.82</v>
      </c>
      <c r="L282" s="19">
        <f t="shared" si="12"/>
        <v>1500.28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25173.54</v>
      </c>
      <c r="G289" s="42">
        <f t="shared" si="13"/>
        <v>346.9</v>
      </c>
      <c r="H289" s="42">
        <f t="shared" si="13"/>
        <v>4997.55</v>
      </c>
      <c r="I289" s="42">
        <f t="shared" si="13"/>
        <v>1342.85</v>
      </c>
      <c r="J289" s="42">
        <f t="shared" si="13"/>
        <v>1997.67</v>
      </c>
      <c r="K289" s="42">
        <f t="shared" si="13"/>
        <v>181.82</v>
      </c>
      <c r="L289" s="41">
        <f t="shared" si="13"/>
        <v>34040.33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25173.54</v>
      </c>
      <c r="G337" s="41">
        <f t="shared" si="20"/>
        <v>346.9</v>
      </c>
      <c r="H337" s="41">
        <f t="shared" si="20"/>
        <v>4997.55</v>
      </c>
      <c r="I337" s="41">
        <f t="shared" si="20"/>
        <v>1342.85</v>
      </c>
      <c r="J337" s="41">
        <f t="shared" si="20"/>
        <v>1997.67</v>
      </c>
      <c r="K337" s="41">
        <f t="shared" si="20"/>
        <v>181.82</v>
      </c>
      <c r="L337" s="41">
        <f t="shared" si="20"/>
        <v>34040.33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25173.54</v>
      </c>
      <c r="G351" s="41">
        <f>G337</f>
        <v>346.9</v>
      </c>
      <c r="H351" s="41">
        <f>H337</f>
        <v>4997.55</v>
      </c>
      <c r="I351" s="41">
        <f>I337</f>
        <v>1342.85</v>
      </c>
      <c r="J351" s="41">
        <f>J337</f>
        <v>1997.67</v>
      </c>
      <c r="K351" s="47">
        <f>K337+K350</f>
        <v>181.82</v>
      </c>
      <c r="L351" s="41">
        <f>L337+L350</f>
        <v>34040.33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547.41999999999996</v>
      </c>
      <c r="I396" s="18"/>
      <c r="J396" s="24" t="s">
        <v>289</v>
      </c>
      <c r="K396" s="24" t="s">
        <v>289</v>
      </c>
      <c r="L396" s="56">
        <f t="shared" si="26"/>
        <v>547.41999999999996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547.41999999999996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547.41999999999996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547.41999999999996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547.41999999999996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123034.21</v>
      </c>
      <c r="G438" s="18">
        <v>42130.18</v>
      </c>
      <c r="H438" s="18"/>
      <c r="I438" s="56">
        <f t="shared" ref="I438:I444" si="33">SUM(F438:H438)</f>
        <v>165164.39000000001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123034.21</v>
      </c>
      <c r="G445" s="13">
        <f>SUM(G438:G444)</f>
        <v>42130.18</v>
      </c>
      <c r="H445" s="13">
        <f>SUM(H438:H444)</f>
        <v>0</v>
      </c>
      <c r="I445" s="13">
        <f>SUM(I438:I444)</f>
        <v>165164.39000000001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123034.21</v>
      </c>
      <c r="G458" s="18">
        <v>42130.18</v>
      </c>
      <c r="H458" s="18"/>
      <c r="I458" s="56">
        <f t="shared" si="34"/>
        <v>165164.39000000001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123034.21</v>
      </c>
      <c r="G459" s="83">
        <f>SUM(G453:G458)</f>
        <v>42130.18</v>
      </c>
      <c r="H459" s="83">
        <f>SUM(H453:H458)</f>
        <v>0</v>
      </c>
      <c r="I459" s="83">
        <f>SUM(I453:I458)</f>
        <v>165164.39000000001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123034.21</v>
      </c>
      <c r="G460" s="42">
        <f>G451+G459</f>
        <v>42130.18</v>
      </c>
      <c r="H460" s="42">
        <f>H451+H459</f>
        <v>0</v>
      </c>
      <c r="I460" s="42">
        <f>I451+I459</f>
        <v>165164.39000000001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46011.44</v>
      </c>
      <c r="G464" s="18">
        <v>1.1499999999999999</v>
      </c>
      <c r="H464" s="18">
        <v>0</v>
      </c>
      <c r="I464" s="18"/>
      <c r="J464" s="18">
        <v>164616.97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702158.33</v>
      </c>
      <c r="G467" s="18">
        <v>0</v>
      </c>
      <c r="H467" s="18">
        <v>34040.33</v>
      </c>
      <c r="I467" s="18"/>
      <c r="J467" s="18">
        <v>547.41999999999996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702158.33</v>
      </c>
      <c r="G469" s="53">
        <f>SUM(G467:G468)</f>
        <v>0</v>
      </c>
      <c r="H469" s="53">
        <f>SUM(H467:H468)</f>
        <v>34040.33</v>
      </c>
      <c r="I469" s="53">
        <f>SUM(I467:I468)</f>
        <v>0</v>
      </c>
      <c r="J469" s="53">
        <f>SUM(J467:J468)</f>
        <v>547.41999999999996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732764.74</v>
      </c>
      <c r="G471" s="18">
        <v>0</v>
      </c>
      <c r="H471" s="18">
        <v>34040.33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732764.74</v>
      </c>
      <c r="G473" s="53">
        <f>SUM(G471:G472)</f>
        <v>0</v>
      </c>
      <c r="H473" s="53">
        <f>SUM(H471:H472)</f>
        <v>34040.33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15405.030000000028</v>
      </c>
      <c r="G475" s="53">
        <f>(G464+G469)- G473</f>
        <v>1.1499999999999999</v>
      </c>
      <c r="H475" s="53">
        <f>(H464+H469)- H473</f>
        <v>0</v>
      </c>
      <c r="I475" s="53">
        <f>(I464+I469)- I473</f>
        <v>0</v>
      </c>
      <c r="J475" s="53">
        <f>(J464+J469)- J473</f>
        <v>165164.39000000001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84848</v>
      </c>
      <c r="G512" s="24" t="s">
        <v>289</v>
      </c>
      <c r="H512" s="18">
        <v>27454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>
        <v>57394</v>
      </c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84848</v>
      </c>
      <c r="G516" s="42">
        <f>SUM(G510:G515)</f>
        <v>0</v>
      </c>
      <c r="H516" s="42">
        <f>SUM(H510:H515)</f>
        <v>27454</v>
      </c>
      <c r="I516" s="42">
        <f>SUM(I510:I515)</f>
        <v>57394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15934.3</v>
      </c>
      <c r="G520" s="18">
        <v>4952.93</v>
      </c>
      <c r="H520" s="18">
        <v>18438.919999999998</v>
      </c>
      <c r="I520" s="18">
        <v>1445.64</v>
      </c>
      <c r="J520" s="18">
        <v>1997.67</v>
      </c>
      <c r="K520" s="18"/>
      <c r="L520" s="88">
        <f>SUM(F520:K520)</f>
        <v>42769.459999999992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8756.44</v>
      </c>
      <c r="I521" s="18"/>
      <c r="J521" s="18"/>
      <c r="K521" s="18"/>
      <c r="L521" s="88">
        <f>SUM(F521:K521)</f>
        <v>8756.44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13160</v>
      </c>
      <c r="I522" s="18"/>
      <c r="J522" s="18"/>
      <c r="K522" s="18"/>
      <c r="L522" s="88">
        <f>SUM(F522:K522)</f>
        <v>13160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15934.3</v>
      </c>
      <c r="G523" s="108">
        <f t="shared" ref="G523:L523" si="36">SUM(G520:G522)</f>
        <v>4952.93</v>
      </c>
      <c r="H523" s="108">
        <f t="shared" si="36"/>
        <v>40355.360000000001</v>
      </c>
      <c r="I523" s="108">
        <f t="shared" si="36"/>
        <v>1445.64</v>
      </c>
      <c r="J523" s="108">
        <f t="shared" si="36"/>
        <v>1997.67</v>
      </c>
      <c r="K523" s="108">
        <f t="shared" si="36"/>
        <v>0</v>
      </c>
      <c r="L523" s="89">
        <f t="shared" si="36"/>
        <v>64685.899999999994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21263.06</v>
      </c>
      <c r="I525" s="18"/>
      <c r="J525" s="18"/>
      <c r="K525" s="18"/>
      <c r="L525" s="88">
        <f>SUM(F525:K525)</f>
        <v>21263.06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21263.06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21263.06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15934.3</v>
      </c>
      <c r="G544" s="89">
        <f t="shared" ref="G544:L544" si="41">G523+G528+G533+G538+G543</f>
        <v>4952.93</v>
      </c>
      <c r="H544" s="89">
        <f t="shared" si="41"/>
        <v>61618.42</v>
      </c>
      <c r="I544" s="89">
        <f t="shared" si="41"/>
        <v>1445.64</v>
      </c>
      <c r="J544" s="89">
        <f t="shared" si="41"/>
        <v>1997.67</v>
      </c>
      <c r="K544" s="89">
        <f t="shared" si="41"/>
        <v>0</v>
      </c>
      <c r="L544" s="89">
        <f t="shared" si="41"/>
        <v>85948.959999999992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42769.459999999992</v>
      </c>
      <c r="G548" s="87">
        <f>L525</f>
        <v>21263.06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64032.51999999999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8756.44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8756.44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13160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13160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64685.899999999994</v>
      </c>
      <c r="G551" s="89">
        <f t="shared" si="42"/>
        <v>21263.06</v>
      </c>
      <c r="H551" s="89">
        <f t="shared" si="42"/>
        <v>0</v>
      </c>
      <c r="I551" s="89">
        <f t="shared" si="42"/>
        <v>0</v>
      </c>
      <c r="J551" s="89">
        <f t="shared" si="42"/>
        <v>0</v>
      </c>
      <c r="K551" s="89">
        <f t="shared" si="42"/>
        <v>85948.959999999992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150285.04</v>
      </c>
      <c r="G574" s="18">
        <v>74364</v>
      </c>
      <c r="H574" s="18">
        <v>225622.72</v>
      </c>
      <c r="I574" s="87">
        <f>SUM(F574:H574)</f>
        <v>450271.76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17768.04</v>
      </c>
      <c r="G578" s="18">
        <v>8756.44</v>
      </c>
      <c r="H578" s="18">
        <v>13160</v>
      </c>
      <c r="I578" s="87">
        <f t="shared" si="47"/>
        <v>39684.480000000003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12491.5</v>
      </c>
      <c r="I590" s="18">
        <v>6829.42</v>
      </c>
      <c r="J590" s="18">
        <v>15935.33</v>
      </c>
      <c r="K590" s="104">
        <f t="shared" ref="K590:K596" si="48">SUM(H590:J590)</f>
        <v>35256.25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2685</v>
      </c>
      <c r="I594" s="18"/>
      <c r="J594" s="18"/>
      <c r="K594" s="104">
        <f t="shared" si="48"/>
        <v>2685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15176.5</v>
      </c>
      <c r="I597" s="108">
        <f>SUM(I590:I596)</f>
        <v>6829.42</v>
      </c>
      <c r="J597" s="108">
        <f>SUM(J590:J596)</f>
        <v>15935.33</v>
      </c>
      <c r="K597" s="108">
        <f>SUM(K590:K596)</f>
        <v>37941.25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3067.55</v>
      </c>
      <c r="I603" s="18"/>
      <c r="J603" s="18"/>
      <c r="K603" s="104">
        <f>SUM(H603:J603)</f>
        <v>3067.55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3067.55</v>
      </c>
      <c r="I604" s="108">
        <f>SUM(I601:I603)</f>
        <v>0</v>
      </c>
      <c r="J604" s="108">
        <f>SUM(J601:J603)</f>
        <v>0</v>
      </c>
      <c r="K604" s="108">
        <f>SUM(K601:K603)</f>
        <v>3067.55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996.38</v>
      </c>
      <c r="G610" s="18">
        <v>163.92</v>
      </c>
      <c r="H610" s="18"/>
      <c r="I610" s="18"/>
      <c r="J610" s="18"/>
      <c r="K610" s="18"/>
      <c r="L610" s="88">
        <f>SUM(F610:K610)</f>
        <v>1160.3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996.38</v>
      </c>
      <c r="G613" s="108">
        <f t="shared" si="49"/>
        <v>163.92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1160.3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23620.41</v>
      </c>
      <c r="H616" s="109">
        <f>SUM(F51)</f>
        <v>23620.41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1.1499999999999999</v>
      </c>
      <c r="H617" s="109">
        <f>SUM(G51)</f>
        <v>1.1499999999999999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165164.39000000001</v>
      </c>
      <c r="H620" s="109">
        <f>SUM(J51)</f>
        <v>165164.39000000001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15405.03</v>
      </c>
      <c r="H621" s="109">
        <f>F475</f>
        <v>15405.030000000028</v>
      </c>
      <c r="I621" s="121" t="s">
        <v>101</v>
      </c>
      <c r="J621" s="109">
        <f t="shared" ref="J621:J654" si="50">G621-H621</f>
        <v>-2.7284841053187847E-11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1.1499999999999999</v>
      </c>
      <c r="H622" s="109">
        <f>G475</f>
        <v>1.1499999999999999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165164.39000000001</v>
      </c>
      <c r="H625" s="109">
        <f>J475</f>
        <v>165164.39000000001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702158.33</v>
      </c>
      <c r="H626" s="104">
        <f>SUM(F467)</f>
        <v>702158.33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34040.33</v>
      </c>
      <c r="H628" s="104">
        <f>SUM(H467)</f>
        <v>34040.33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547.41999999999996</v>
      </c>
      <c r="H630" s="104">
        <f>SUM(J467)</f>
        <v>547.41999999999996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732764.74</v>
      </c>
      <c r="H631" s="104">
        <f>SUM(F471)</f>
        <v>732764.74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34040.33</v>
      </c>
      <c r="H632" s="104">
        <f>SUM(H471)</f>
        <v>34040.33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547.41999999999996</v>
      </c>
      <c r="H636" s="164">
        <f>SUM(J467)</f>
        <v>547.41999999999996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123034.21</v>
      </c>
      <c r="H638" s="104">
        <f>SUM(F460)</f>
        <v>123034.21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42130.18</v>
      </c>
      <c r="H639" s="104">
        <f>SUM(G460)</f>
        <v>42130.18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165164.39000000001</v>
      </c>
      <c r="H641" s="104">
        <f>SUM(I460)</f>
        <v>165164.39000000001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547.41999999999996</v>
      </c>
      <c r="H643" s="104">
        <f>H407</f>
        <v>547.41999999999996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547.41999999999996</v>
      </c>
      <c r="H645" s="104">
        <f>L407</f>
        <v>547.41999999999996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37941.25</v>
      </c>
      <c r="H646" s="104">
        <f>L207+L225+L243</f>
        <v>37941.25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3067.55</v>
      </c>
      <c r="H647" s="104">
        <f>(J256+J337)-(J254+J335)</f>
        <v>3067.55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15176.5</v>
      </c>
      <c r="H648" s="104">
        <f>H597</f>
        <v>15176.5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6829.42</v>
      </c>
      <c r="H649" s="104">
        <f>I597</f>
        <v>6829.42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15935.33</v>
      </c>
      <c r="H650" s="104">
        <f>J597</f>
        <v>15935.33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422137.16000000003</v>
      </c>
      <c r="G659" s="19">
        <f>(L228+L308+L358)</f>
        <v>89949.86</v>
      </c>
      <c r="H659" s="19">
        <f>(L246+L327+L359)</f>
        <v>254718.05</v>
      </c>
      <c r="I659" s="19">
        <f>SUM(F659:H659)</f>
        <v>766805.07000000007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15176.5</v>
      </c>
      <c r="G661" s="19">
        <f>(L225+L305)-(J225+J305)</f>
        <v>6829.42</v>
      </c>
      <c r="H661" s="19">
        <f>(L243+L324)-(J243+J324)</f>
        <v>15935.33</v>
      </c>
      <c r="I661" s="19">
        <f>SUM(F661:H661)</f>
        <v>37941.25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172280.93</v>
      </c>
      <c r="G662" s="200">
        <f>SUM(G574:G586)+SUM(I601:I603)+L611</f>
        <v>83120.44</v>
      </c>
      <c r="H662" s="200">
        <f>SUM(H574:H586)+SUM(J601:J603)+L612</f>
        <v>238782.72</v>
      </c>
      <c r="I662" s="19">
        <f>SUM(F662:H662)</f>
        <v>494184.08999999997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234679.73000000004</v>
      </c>
      <c r="G663" s="19">
        <f>G659-SUM(G660:G662)</f>
        <v>0</v>
      </c>
      <c r="H663" s="19">
        <f>H659-SUM(H660:H662)</f>
        <v>0</v>
      </c>
      <c r="I663" s="19">
        <f>I659-SUM(I660:I662)</f>
        <v>234679.7300000001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19.739999999999998</v>
      </c>
      <c r="G664" s="249"/>
      <c r="H664" s="249"/>
      <c r="I664" s="19">
        <f>SUM(F664:H664)</f>
        <v>19.739999999999998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11888.54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11888.54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11888.54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11888.54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>&amp;CDOE 25 for 2011-2012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LANDAFF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90130.85</v>
      </c>
      <c r="C9" s="230">
        <f>'DOE25'!G196+'DOE25'!G214+'DOE25'!G232+'DOE25'!G275+'DOE25'!G294+'DOE25'!G313</f>
        <v>24395</v>
      </c>
    </row>
    <row r="10" spans="1:3" x14ac:dyDescent="0.2">
      <c r="A10" t="s">
        <v>779</v>
      </c>
      <c r="B10" s="241">
        <v>90130.85</v>
      </c>
      <c r="C10" s="241">
        <v>24395</v>
      </c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90130.85</v>
      </c>
      <c r="C13" s="232">
        <f>SUM(C10:C12)</f>
        <v>24395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15934.3</v>
      </c>
      <c r="C18" s="230">
        <f>'DOE25'!G197+'DOE25'!G215+'DOE25'!G233+'DOE25'!G276+'DOE25'!G295+'DOE25'!G314</f>
        <v>4952.93</v>
      </c>
    </row>
    <row r="19" spans="1:3" x14ac:dyDescent="0.2">
      <c r="A19" t="s">
        <v>779</v>
      </c>
      <c r="B19" s="241">
        <v>996.38</v>
      </c>
      <c r="C19" s="241">
        <v>105.48</v>
      </c>
    </row>
    <row r="20" spans="1:3" x14ac:dyDescent="0.2">
      <c r="A20" t="s">
        <v>780</v>
      </c>
      <c r="B20" s="241">
        <v>14937.92</v>
      </c>
      <c r="C20" s="241">
        <v>4847.45</v>
      </c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15934.3</v>
      </c>
      <c r="C22" s="232">
        <f>SUM(C19:C21)</f>
        <v>4952.9299999999994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LANDAFF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607067.34</v>
      </c>
      <c r="D5" s="20">
        <f>SUM('DOE25'!L196:L199)+SUM('DOE25'!L214:L217)+SUM('DOE25'!L232:L235)-F5-G5</f>
        <v>606314.30999999994</v>
      </c>
      <c r="E5" s="244"/>
      <c r="F5" s="256">
        <f>SUM('DOE25'!J196:J199)+SUM('DOE25'!J214:J217)+SUM('DOE25'!J232:J235)</f>
        <v>753.03</v>
      </c>
      <c r="G5" s="53">
        <f>SUM('DOE25'!K196:K199)+SUM('DOE25'!K214:K217)+SUM('DOE25'!K232:K235)</f>
        <v>0</v>
      </c>
      <c r="H5" s="260"/>
    </row>
    <row r="6" spans="1:9" x14ac:dyDescent="0.2">
      <c r="A6" s="32">
        <v>2100</v>
      </c>
      <c r="B6" t="s">
        <v>801</v>
      </c>
      <c r="C6" s="246">
        <f t="shared" si="0"/>
        <v>24008.45</v>
      </c>
      <c r="D6" s="20">
        <f>'DOE25'!L201+'DOE25'!L219+'DOE25'!L237-F6-G6</f>
        <v>24008.45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640</v>
      </c>
      <c r="D7" s="20">
        <f>'DOE25'!L202+'DOE25'!L220+'DOE25'!L238-F7-G7</f>
        <v>640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16900</v>
      </c>
      <c r="D8" s="244"/>
      <c r="E8" s="20">
        <f>'DOE25'!L203+'DOE25'!L221+'DOE25'!L239-F8-G8-D9-D11</f>
        <v>16900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 x14ac:dyDescent="0.2">
      <c r="A9" s="32">
        <v>2310</v>
      </c>
      <c r="B9" t="s">
        <v>818</v>
      </c>
      <c r="C9" s="246">
        <f t="shared" si="0"/>
        <v>16864.25</v>
      </c>
      <c r="D9" s="245">
        <v>16864.25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6210</v>
      </c>
      <c r="D10" s="244"/>
      <c r="E10" s="245">
        <v>6210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4225</v>
      </c>
      <c r="D11" s="245">
        <v>4225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25118.449999999997</v>
      </c>
      <c r="D14" s="20">
        <f>'DOE25'!L206+'DOE25'!L224+'DOE25'!L242-F14-G14</f>
        <v>24801.599999999999</v>
      </c>
      <c r="E14" s="244"/>
      <c r="F14" s="256">
        <f>'DOE25'!J206+'DOE25'!J224+'DOE25'!J242</f>
        <v>316.85000000000002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37941.25</v>
      </c>
      <c r="D15" s="20">
        <f>'DOE25'!L207+'DOE25'!L225+'DOE25'!L243-F15-G15</f>
        <v>37941.25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34040.33</v>
      </c>
      <c r="D31" s="20">
        <f>'DOE25'!L289+'DOE25'!L308+'DOE25'!L327+'DOE25'!L332+'DOE25'!L333+'DOE25'!L334-F31-G31</f>
        <v>31860.840000000004</v>
      </c>
      <c r="E31" s="244"/>
      <c r="F31" s="256">
        <f>'DOE25'!J289+'DOE25'!J308+'DOE25'!J327+'DOE25'!J332+'DOE25'!J333+'DOE25'!J334</f>
        <v>1997.67</v>
      </c>
      <c r="G31" s="53">
        <f>'DOE25'!K289+'DOE25'!K308+'DOE25'!K327+'DOE25'!K332+'DOE25'!K333+'DOE25'!K334</f>
        <v>181.82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746655.69999999984</v>
      </c>
      <c r="E33" s="247">
        <f>SUM(E5:E31)</f>
        <v>23110</v>
      </c>
      <c r="F33" s="247">
        <f>SUM(F5:F31)</f>
        <v>3067.55</v>
      </c>
      <c r="G33" s="247">
        <f>SUM(G5:G31)</f>
        <v>181.82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23110</v>
      </c>
      <c r="E35" s="250"/>
    </row>
    <row r="36" spans="2:8" ht="12" thickTop="1" x14ac:dyDescent="0.2">
      <c r="B36" t="s">
        <v>815</v>
      </c>
      <c r="D36" s="20">
        <f>D33</f>
        <v>746655.69999999984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LANDAFF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23535.41</v>
      </c>
      <c r="D8" s="95">
        <f>'DOE25'!G9</f>
        <v>1.1499999999999999</v>
      </c>
      <c r="E8" s="95">
        <f>'DOE25'!H9</f>
        <v>-19099.11</v>
      </c>
      <c r="F8" s="95">
        <f>'DOE25'!I9</f>
        <v>0</v>
      </c>
      <c r="G8" s="95">
        <f>'DOE25'!J9</f>
        <v>165164.39000000001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85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19099.11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23620.41</v>
      </c>
      <c r="D18" s="41">
        <f>SUM(D8:D17)</f>
        <v>1.1499999999999999</v>
      </c>
      <c r="E18" s="41">
        <f>SUM(E8:E17)</f>
        <v>0</v>
      </c>
      <c r="F18" s="41">
        <f>SUM(F8:F17)</f>
        <v>0</v>
      </c>
      <c r="G18" s="41">
        <f>SUM(G8:G17)</f>
        <v>165164.39000000001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8215.3799999999992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8215.3799999999992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1.1499999999999999</v>
      </c>
      <c r="E46" s="95">
        <f>'DOE25'!H47</f>
        <v>0</v>
      </c>
      <c r="F46" s="95">
        <f>'DOE25'!I47</f>
        <v>0</v>
      </c>
      <c r="G46" s="95">
        <f>'DOE25'!J47</f>
        <v>165164.39000000001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15405.03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15405.03</v>
      </c>
      <c r="D49" s="41">
        <f>SUM(D34:D48)</f>
        <v>1.1499999999999999</v>
      </c>
      <c r="E49" s="41">
        <f>SUM(E34:E48)</f>
        <v>0</v>
      </c>
      <c r="F49" s="41">
        <f>SUM(F34:F48)</f>
        <v>0</v>
      </c>
      <c r="G49" s="41">
        <f>SUM(G34:G48)</f>
        <v>165164.39000000001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23620.41</v>
      </c>
      <c r="D50" s="41">
        <f>D49+D31</f>
        <v>1.1499999999999999</v>
      </c>
      <c r="E50" s="41">
        <f>E49+E31</f>
        <v>0</v>
      </c>
      <c r="F50" s="41">
        <f>F49+F31</f>
        <v>0</v>
      </c>
      <c r="G50" s="41">
        <f>G49+G31</f>
        <v>165164.39000000001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419953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143.12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547.41999999999996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114.12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257.24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547.41999999999996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420210.24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547.41999999999996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164500.47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112332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142.53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276975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276975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5761.54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1678.63</v>
      </c>
      <c r="D87" s="95">
        <f>SUM('DOE25'!G152:G160)</f>
        <v>0</v>
      </c>
      <c r="E87" s="95">
        <f>SUM('DOE25'!H152:H160)</f>
        <v>28278.79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3294.46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4973.09</v>
      </c>
      <c r="D90" s="131">
        <f>SUM(D84:D89)</f>
        <v>0</v>
      </c>
      <c r="E90" s="131">
        <f>SUM(E84:E89)</f>
        <v>34040.33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702158.33</v>
      </c>
      <c r="D103" s="86">
        <f>D62+D80+D90+D102</f>
        <v>0</v>
      </c>
      <c r="E103" s="86">
        <f>E62+E80+E90+E102</f>
        <v>34040.33</v>
      </c>
      <c r="F103" s="86">
        <f>F62+F80+F90+F102</f>
        <v>0</v>
      </c>
      <c r="G103" s="86">
        <f>G62+G80+G102</f>
        <v>547.41999999999996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545721.96</v>
      </c>
      <c r="D108" s="24" t="s">
        <v>289</v>
      </c>
      <c r="E108" s="95">
        <f>('DOE25'!L275)+('DOE25'!L294)+('DOE25'!L313)</f>
        <v>29199.53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61345.38</v>
      </c>
      <c r="D109" s="24" t="s">
        <v>289</v>
      </c>
      <c r="E109" s="95">
        <f>('DOE25'!L276)+('DOE25'!L295)+('DOE25'!L314)</f>
        <v>3340.52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607067.34</v>
      </c>
      <c r="D114" s="86">
        <f>SUM(D108:D113)</f>
        <v>0</v>
      </c>
      <c r="E114" s="86">
        <f>SUM(E108:E113)</f>
        <v>32540.05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24008.45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640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37989.25</v>
      </c>
      <c r="D119" s="24" t="s">
        <v>289</v>
      </c>
      <c r="E119" s="95">
        <f>+('DOE25'!L282)+('DOE25'!L301)+('DOE25'!L320)</f>
        <v>1500.28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25118.449999999997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37941.25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125697.4</v>
      </c>
      <c r="D127" s="86">
        <f>SUM(D117:D126)</f>
        <v>0</v>
      </c>
      <c r="E127" s="86">
        <f>SUM(E117:E126)</f>
        <v>1500.28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547.41999999999996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-547.41999999999996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732764.74</v>
      </c>
      <c r="D144" s="86">
        <f>(D114+D127+D143)</f>
        <v>0</v>
      </c>
      <c r="E144" s="86">
        <f>(E114+E127+E143)</f>
        <v>34040.33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LANDAFF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11889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11889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574921</v>
      </c>
      <c r="D10" s="182">
        <f>ROUND((C10/$C$28)*100,1)</f>
        <v>75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64686</v>
      </c>
      <c r="D11" s="182">
        <f>ROUND((C11/$C$28)*100,1)</f>
        <v>8.4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24008</v>
      </c>
      <c r="D15" s="182">
        <f t="shared" ref="D15:D27" si="0">ROUND((C15/$C$28)*100,1)</f>
        <v>3.1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640</v>
      </c>
      <c r="D16" s="182">
        <f t="shared" si="0"/>
        <v>0.1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39490</v>
      </c>
      <c r="D17" s="182">
        <f t="shared" si="0"/>
        <v>5.0999999999999996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25118</v>
      </c>
      <c r="D20" s="182">
        <f t="shared" si="0"/>
        <v>3.3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37941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766804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766804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419953</v>
      </c>
      <c r="D35" s="182">
        <f t="shared" ref="D35:D40" si="1">ROUND((C35/$C$41)*100,1)</f>
        <v>57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804.65999999997439</v>
      </c>
      <c r="D36" s="182">
        <f t="shared" si="1"/>
        <v>0.1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276975</v>
      </c>
      <c r="D37" s="182">
        <f t="shared" si="1"/>
        <v>37.6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39013</v>
      </c>
      <c r="D39" s="182">
        <f t="shared" si="1"/>
        <v>5.3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736745.65999999992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LANDAFF SCHOOL DISTRICT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2012-08-23T16:39:57Z</cp:lastPrinted>
  <dcterms:created xsi:type="dcterms:W3CDTF">1997-12-04T19:04:30Z</dcterms:created>
  <dcterms:modified xsi:type="dcterms:W3CDTF">2012-11-21T14:52:21Z</dcterms:modified>
</cp:coreProperties>
</file>