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/>
  <c r="K289" i="1"/>
  <c r="K308" i="1"/>
  <c r="K327" i="1"/>
  <c r="G31" i="13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H78" i="1"/>
  <c r="H93" i="1"/>
  <c r="H110" i="1"/>
  <c r="I110" i="1"/>
  <c r="I111" i="1"/>
  <c r="J110" i="1"/>
  <c r="J111" i="1"/>
  <c r="F120" i="1"/>
  <c r="F135" i="1"/>
  <c r="F139" i="1" s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H146" i="1"/>
  <c r="H161" i="1"/>
  <c r="I146" i="1"/>
  <c r="I161" i="1"/>
  <c r="C10" i="10"/>
  <c r="C12" i="10"/>
  <c r="C15" i="10"/>
  <c r="C17" i="10"/>
  <c r="C19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/>
  <c r="L536" i="1"/>
  <c r="I549" i="1"/>
  <c r="L537" i="1"/>
  <c r="I550" i="1"/>
  <c r="L540" i="1"/>
  <c r="J548" i="1"/>
  <c r="L541" i="1"/>
  <c r="J549" i="1"/>
  <c r="L542" i="1"/>
  <c r="J550" i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/>
  <c r="C9" i="2"/>
  <c r="D9" i="2"/>
  <c r="E9" i="2"/>
  <c r="F9" i="2"/>
  <c r="I439" i="1"/>
  <c r="J10" i="1"/>
  <c r="G9" i="2" s="1"/>
  <c r="C10" i="2"/>
  <c r="C11" i="2"/>
  <c r="D11" i="2"/>
  <c r="E11" i="2"/>
  <c r="F11" i="2"/>
  <c r="I440" i="1"/>
  <c r="J12" i="1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/>
  <c r="C23" i="2"/>
  <c r="D23" i="2"/>
  <c r="E23" i="2"/>
  <c r="F23" i="2"/>
  <c r="I449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I455" i="1"/>
  <c r="J43" i="1" s="1"/>
  <c r="G42" i="2" s="1"/>
  <c r="I456" i="1"/>
  <c r="J37" i="1"/>
  <c r="I458" i="1"/>
  <c r="J47" i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G80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/>
  <c r="L264" i="1"/>
  <c r="C136" i="2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G618" i="1" s="1"/>
  <c r="I19" i="1"/>
  <c r="F32" i="1"/>
  <c r="G32" i="1"/>
  <c r="H32" i="1"/>
  <c r="I32" i="1"/>
  <c r="F50" i="1"/>
  <c r="G621" i="1" s="1"/>
  <c r="G50" i="1"/>
  <c r="G51" i="1"/>
  <c r="H617" i="1" s="1"/>
  <c r="H50" i="1"/>
  <c r="I50" i="1"/>
  <c r="F176" i="1"/>
  <c r="I176" i="1"/>
  <c r="F182" i="1"/>
  <c r="G182" i="1"/>
  <c r="H182" i="1"/>
  <c r="I182" i="1"/>
  <c r="J182" i="1"/>
  <c r="F187" i="1"/>
  <c r="F191" i="1" s="1"/>
  <c r="G187" i="1"/>
  <c r="H187" i="1"/>
  <c r="H191" i="1" s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J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H642" i="1" s="1"/>
  <c r="G407" i="1"/>
  <c r="H407" i="1"/>
  <c r="H643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G433" i="1" s="1"/>
  <c r="H432" i="1"/>
  <c r="I432" i="1"/>
  <c r="J432" i="1"/>
  <c r="H433" i="1"/>
  <c r="F445" i="1"/>
  <c r="G638" i="1" s="1"/>
  <c r="G445" i="1"/>
  <c r="H445" i="1"/>
  <c r="G640" i="1" s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J617" i="1" s="1"/>
  <c r="G619" i="1"/>
  <c r="G622" i="1"/>
  <c r="G623" i="1"/>
  <c r="H626" i="1"/>
  <c r="H627" i="1"/>
  <c r="H628" i="1"/>
  <c r="H629" i="1"/>
  <c r="H630" i="1"/>
  <c r="H631" i="1"/>
  <c r="H632" i="1"/>
  <c r="G633" i="1"/>
  <c r="H633" i="1"/>
  <c r="J633" i="1" s="1"/>
  <c r="G634" i="1"/>
  <c r="H634" i="1"/>
  <c r="J634" i="1" s="1"/>
  <c r="H635" i="1"/>
  <c r="H636" i="1"/>
  <c r="H637" i="1"/>
  <c r="H638" i="1"/>
  <c r="J638" i="1" s="1"/>
  <c r="G639" i="1"/>
  <c r="H639" i="1"/>
  <c r="H640" i="1"/>
  <c r="G641" i="1"/>
  <c r="H641" i="1"/>
  <c r="G642" i="1"/>
  <c r="G643" i="1"/>
  <c r="H644" i="1"/>
  <c r="H646" i="1"/>
  <c r="G648" i="1"/>
  <c r="J648" i="1" s="1"/>
  <c r="G649" i="1"/>
  <c r="G650" i="1"/>
  <c r="J650" i="1" s="1"/>
  <c r="G651" i="1"/>
  <c r="H651" i="1"/>
  <c r="J651" i="1" s="1"/>
  <c r="G652" i="1"/>
  <c r="H652" i="1"/>
  <c r="J652" i="1" s="1"/>
  <c r="G653" i="1"/>
  <c r="H653" i="1"/>
  <c r="H654" i="1"/>
  <c r="K256" i="1"/>
  <c r="K270" i="1" s="1"/>
  <c r="I256" i="1"/>
  <c r="I270" i="1" s="1"/>
  <c r="G256" i="1"/>
  <c r="G270" i="1" s="1"/>
  <c r="G163" i="2"/>
  <c r="C18" i="2"/>
  <c r="F31" i="2"/>
  <c r="C26" i="10"/>
  <c r="L327" i="1"/>
  <c r="H659" i="1" s="1"/>
  <c r="H663" i="1" s="1"/>
  <c r="L350" i="1"/>
  <c r="I661" i="1"/>
  <c r="L289" i="1"/>
  <c r="F659" i="1" s="1"/>
  <c r="A31" i="12"/>
  <c r="C69" i="2"/>
  <c r="A40" i="12"/>
  <c r="D12" i="13"/>
  <c r="C12" i="13" s="1"/>
  <c r="G161" i="2"/>
  <c r="D61" i="2"/>
  <c r="D62" i="2" s="1"/>
  <c r="D103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/>
  <c r="D6" i="13"/>
  <c r="C6" i="13"/>
  <c r="E8" i="13"/>
  <c r="C8" i="13"/>
  <c r="C90" i="2"/>
  <c r="F77" i="2"/>
  <c r="F80" i="2" s="1"/>
  <c r="F61" i="2"/>
  <c r="F62" i="2" s="1"/>
  <c r="D31" i="2"/>
  <c r="C127" i="2"/>
  <c r="C77" i="2"/>
  <c r="C80" i="2" s="1"/>
  <c r="D49" i="2"/>
  <c r="D50" i="2"/>
  <c r="F49" i="2"/>
  <c r="F18" i="2"/>
  <c r="G162" i="2"/>
  <c r="G155" i="2"/>
  <c r="E114" i="2"/>
  <c r="G102" i="2"/>
  <c r="E102" i="2"/>
  <c r="C102" i="2"/>
  <c r="D90" i="2"/>
  <c r="F90" i="2"/>
  <c r="E61" i="2"/>
  <c r="E62" i="2" s="1"/>
  <c r="C61" i="2"/>
  <c r="C62" i="2" s="1"/>
  <c r="C103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E77" i="2"/>
  <c r="E80" i="2" s="1"/>
  <c r="L426" i="1"/>
  <c r="J256" i="1"/>
  <c r="J270" i="1" s="1"/>
  <c r="H111" i="1"/>
  <c r="F111" i="1"/>
  <c r="J640" i="1"/>
  <c r="K604" i="1"/>
  <c r="G647" i="1" s="1"/>
  <c r="J570" i="1"/>
  <c r="K570" i="1"/>
  <c r="L432" i="1"/>
  <c r="D80" i="2"/>
  <c r="I168" i="1"/>
  <c r="H168" i="1"/>
  <c r="J475" i="1"/>
  <c r="H625" i="1" s="1"/>
  <c r="H475" i="1"/>
  <c r="H623" i="1" s="1"/>
  <c r="J623" i="1" s="1"/>
  <c r="F475" i="1"/>
  <c r="H621" i="1"/>
  <c r="I475" i="1"/>
  <c r="H624" i="1" s="1"/>
  <c r="G475" i="1"/>
  <c r="H622" i="1" s="1"/>
  <c r="J622" i="1" s="1"/>
  <c r="G337" i="1"/>
  <c r="G351" i="1"/>
  <c r="C23" i="10"/>
  <c r="F168" i="1"/>
  <c r="J139" i="1"/>
  <c r="F570" i="1"/>
  <c r="H256" i="1"/>
  <c r="H270" i="1" s="1"/>
  <c r="G62" i="2"/>
  <c r="G12" i="2"/>
  <c r="I551" i="1"/>
  <c r="G22" i="2"/>
  <c r="G31" i="2" s="1"/>
  <c r="J32" i="1"/>
  <c r="K597" i="1"/>
  <c r="G646" i="1" s="1"/>
  <c r="J646" i="1" s="1"/>
  <c r="K544" i="1"/>
  <c r="J551" i="1"/>
  <c r="C29" i="10"/>
  <c r="I660" i="1"/>
  <c r="H139" i="1"/>
  <c r="L400" i="1"/>
  <c r="C138" i="2" s="1"/>
  <c r="L392" i="1"/>
  <c r="L407" i="1" s="1"/>
  <c r="A13" i="12"/>
  <c r="F22" i="13"/>
  <c r="F33" i="13" s="1"/>
  <c r="H25" i="13"/>
  <c r="H33" i="13" s="1"/>
  <c r="J639" i="1"/>
  <c r="H570" i="1"/>
  <c r="J544" i="1"/>
  <c r="L336" i="1"/>
  <c r="H337" i="1"/>
  <c r="H351" i="1" s="1"/>
  <c r="F337" i="1"/>
  <c r="F351" i="1" s="1"/>
  <c r="G191" i="1"/>
  <c r="E127" i="2"/>
  <c r="C35" i="10"/>
  <c r="L308" i="1"/>
  <c r="D5" i="13"/>
  <c r="C5" i="13" s="1"/>
  <c r="E16" i="13"/>
  <c r="C16" i="13" s="1"/>
  <c r="C49" i="2"/>
  <c r="C50" i="2" s="1"/>
  <c r="J654" i="1"/>
  <c r="L569" i="1"/>
  <c r="I570" i="1"/>
  <c r="G36" i="2"/>
  <c r="L564" i="1"/>
  <c r="L544" i="1"/>
  <c r="C22" i="13"/>
  <c r="C137" i="2"/>
  <c r="G659" i="1"/>
  <c r="G663" i="1" s="1"/>
  <c r="D31" i="13"/>
  <c r="C31" i="13" s="1"/>
  <c r="L337" i="1"/>
  <c r="L351" i="1" s="1"/>
  <c r="G632" i="1" s="1"/>
  <c r="J632" i="1" s="1"/>
  <c r="C25" i="13"/>
  <c r="H551" i="1"/>
  <c r="F544" i="1"/>
  <c r="G46" i="2"/>
  <c r="J641" i="1"/>
  <c r="G8" i="2"/>
  <c r="G33" i="13"/>
  <c r="F51" i="1"/>
  <c r="H616" i="1" s="1"/>
  <c r="H51" i="1"/>
  <c r="H618" i="1" s="1"/>
  <c r="J618" i="1" s="1"/>
  <c r="E33" i="13"/>
  <c r="D35" i="13" s="1"/>
  <c r="A22" i="12"/>
  <c r="G49" i="2" l="1"/>
  <c r="H645" i="1"/>
  <c r="G636" i="1"/>
  <c r="J636" i="1" s="1"/>
  <c r="G47" i="2"/>
  <c r="J50" i="1"/>
  <c r="G11" i="2"/>
  <c r="J19" i="1"/>
  <c r="G620" i="1" s="1"/>
  <c r="K548" i="1"/>
  <c r="F551" i="1"/>
  <c r="G570" i="1"/>
  <c r="L559" i="1"/>
  <c r="L570" i="1" s="1"/>
  <c r="H544" i="1"/>
  <c r="I544" i="1"/>
  <c r="G544" i="1"/>
  <c r="I433" i="1"/>
  <c r="F433" i="1"/>
  <c r="L418" i="1"/>
  <c r="L433" i="1" s="1"/>
  <c r="G637" i="1" s="1"/>
  <c r="J637" i="1" s="1"/>
  <c r="J643" i="1"/>
  <c r="J642" i="1"/>
  <c r="H192" i="1"/>
  <c r="G628" i="1" s="1"/>
  <c r="J628" i="1" s="1"/>
  <c r="F192" i="1"/>
  <c r="G626" i="1" s="1"/>
  <c r="J626" i="1" s="1"/>
  <c r="J621" i="1"/>
  <c r="G159" i="2"/>
  <c r="G158" i="2"/>
  <c r="G157" i="2"/>
  <c r="G156" i="2"/>
  <c r="E143" i="2"/>
  <c r="K433" i="1"/>
  <c r="G133" i="2" s="1"/>
  <c r="G143" i="2" s="1"/>
  <c r="G144" i="2" s="1"/>
  <c r="F143" i="2"/>
  <c r="F144" i="2" s="1"/>
  <c r="K549" i="1"/>
  <c r="K550" i="1"/>
  <c r="G168" i="1"/>
  <c r="C39" i="10" s="1"/>
  <c r="G111" i="1"/>
  <c r="I662" i="1"/>
  <c r="G18" i="2"/>
  <c r="C36" i="10"/>
  <c r="C140" i="2"/>
  <c r="C143" i="2" s="1"/>
  <c r="C144" i="2" s="1"/>
  <c r="E50" i="2"/>
  <c r="F50" i="2"/>
  <c r="J653" i="1"/>
  <c r="E90" i="2"/>
  <c r="C20" i="10"/>
  <c r="C18" i="10"/>
  <c r="C16" i="10"/>
  <c r="C13" i="10"/>
  <c r="C11" i="10"/>
  <c r="C28" i="10" s="1"/>
  <c r="G666" i="1"/>
  <c r="G671" i="1"/>
  <c r="I659" i="1"/>
  <c r="I663" i="1" s="1"/>
  <c r="F663" i="1"/>
  <c r="J616" i="1"/>
  <c r="G50" i="2"/>
  <c r="K551" i="1"/>
  <c r="G103" i="2"/>
  <c r="E103" i="2"/>
  <c r="E144" i="2"/>
  <c r="F103" i="2"/>
  <c r="H671" i="1"/>
  <c r="H666" i="1"/>
  <c r="L255" i="1"/>
  <c r="L256" i="1" s="1"/>
  <c r="L270" i="1" s="1"/>
  <c r="G631" i="1" s="1"/>
  <c r="J631" i="1" s="1"/>
  <c r="I191" i="1"/>
  <c r="I192" i="1" s="1"/>
  <c r="G629" i="1" s="1"/>
  <c r="J629" i="1" s="1"/>
  <c r="B160" i="2"/>
  <c r="G160" i="2" s="1"/>
  <c r="K499" i="1"/>
  <c r="G551" i="1"/>
  <c r="H647" i="1"/>
  <c r="J647" i="1" s="1"/>
  <c r="D11" i="10"/>
  <c r="D33" i="13"/>
  <c r="D36" i="13" s="1"/>
  <c r="D21" i="10"/>
  <c r="D12" i="10"/>
  <c r="D16" i="10"/>
  <c r="D19" i="10"/>
  <c r="D17" i="10"/>
  <c r="D25" i="10"/>
  <c r="J649" i="1"/>
  <c r="J433" i="1"/>
  <c r="J191" i="1"/>
  <c r="J192" i="1" s="1"/>
  <c r="G644" i="1"/>
  <c r="J644" i="1" s="1"/>
  <c r="I51" i="1"/>
  <c r="H619" i="1" s="1"/>
  <c r="J619" i="1" s="1"/>
  <c r="G624" i="1"/>
  <c r="J624" i="1" s="1"/>
  <c r="D144" i="2"/>
  <c r="C38" i="10"/>
  <c r="D23" i="10" l="1"/>
  <c r="D22" i="10"/>
  <c r="D26" i="10"/>
  <c r="D10" i="10"/>
  <c r="D27" i="10"/>
  <c r="C30" i="10"/>
  <c r="D15" i="10"/>
  <c r="D20" i="10"/>
  <c r="D24" i="10"/>
  <c r="D13" i="10"/>
  <c r="D18" i="10"/>
  <c r="G192" i="1"/>
  <c r="G627" i="1" s="1"/>
  <c r="J627" i="1" s="1"/>
  <c r="G625" i="1"/>
  <c r="J625" i="1" s="1"/>
  <c r="J51" i="1"/>
  <c r="H620" i="1" s="1"/>
  <c r="J620" i="1" s="1"/>
  <c r="F666" i="1"/>
  <c r="F671" i="1"/>
  <c r="C4" i="10" s="1"/>
  <c r="G630" i="1"/>
  <c r="J630" i="1" s="1"/>
  <c r="G645" i="1"/>
  <c r="J645" i="1" s="1"/>
  <c r="D28" i="10"/>
  <c r="C41" i="10"/>
  <c r="I671" i="1"/>
  <c r="C7" i="10" s="1"/>
  <c r="I666" i="1"/>
  <c r="D35" i="10" l="1"/>
  <c r="D40" i="10"/>
  <c r="D37" i="10"/>
  <c r="D36" i="10"/>
  <c r="D39" i="10"/>
  <c r="D38" i="10"/>
  <c r="H655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<sst xmlns="http://schemas.openxmlformats.org/spreadsheetml/2006/main" count="3943" uniqueCount="910">
  <si>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</si>
  <si>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</si>
  <si>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</si>
  <si>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</si>
  <si>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</si>
  <si>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</si>
  <si>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</si>
  <si>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</si>
  <si>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</si>
  <si>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</si>
  <si>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</si>
  <si>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</si>
  <si>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</si>
  <si>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</si>
  <si>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</si>
  <si>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</si>
  <si>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</si>
  <si>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</si>
  <si>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</si>
  <si>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</si>
  <si>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</si>
  <si>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</si>
  <si>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</si>
  <si>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</si>
  <si>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</si>
  <si>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</si>
  <si>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</si>
  <si>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</si>
  <si>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</si>
  <si>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</si>
  <si>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</si>
  <si>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</si>
  <si>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</si>
  <si>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</si>
  <si>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</si>
  <si>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</si>
  <si>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</si>
  <si>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</si>
  <si>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</si>
  <si>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</si>
  <si>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</si>
  <si>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</si>
  <si>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</si>
  <si>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</si>
  <si>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</si>
  <si>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</si>
  <si>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</si>
  <si>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</si>
  <si>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</si>
  <si>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</si>
  <si>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</si>
  <si>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</si>
  <si>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</si>
  <si>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</si>
  <si>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</si>
  <si>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</si>
  <si>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</si>
  <si>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</si>
  <si>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</si>
  <si>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</si>
  <si>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</si>
  <si>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</si>
  <si>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</si>
  <si>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</si>
  <si>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</si>
  <si>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</si>
  <si>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</si>
  <si>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</si>
  <si>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</si>
  <si>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</si>
  <si>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</si>
  <si>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</si>
  <si>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</si>
  <si>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</si>
  <si>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</si>
  <si>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</si>
  <si>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</si>
  <si>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</si>
  <si>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</si>
  <si>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</si>
  <si>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</si>
  <si>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</si>
  <si>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</si>
  <si>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</si>
  <si>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</si>
  <si>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</si>
  <si>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</si>
  <si>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</si>
  <si>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</si>
  <si>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</si>
  <si>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</si>
  <si>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</si>
  <si>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</si>
  <si>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</si>
  <si>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</si>
  <si>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</si>
  <si>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</si>
  <si>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</si>
  <si>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</si>
  <si>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</si>
  <si>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</si>
  <si>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</si>
  <si>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</si>
  <si>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</si>
  <si>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</si>
  <si>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</si>
  <si>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</si>
  <si>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</si>
  <si>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</si>
  <si>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</si>
  <si>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</si>
  <si>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</si>
  <si>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</si>
  <si>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</si>
  <si>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</si>
  <si>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</si>
  <si>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</si>
  <si>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</si>
  <si>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</si>
  <si>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</si>
  <si>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</si>
  <si>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</si>
  <si>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</si>
  <si>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</si>
  <si>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</si>
  <si>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</si>
  <si>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</si>
  <si>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</si>
  <si>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</si>
  <si>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</si>
  <si>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</si>
  <si>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</si>
  <si>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</si>
  <si>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</si>
  <si>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</si>
  <si>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</si>
  <si>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</si>
  <si>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</si>
  <si>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</si>
  <si>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</si>
  <si>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</si>
  <si>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</si>
  <si>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</si>
  <si>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</si>
  <si>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</si>
  <si>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</si>
  <si>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</si>
  <si>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</si>
  <si>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</si>
  <si>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</si>
  <si>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</si>
  <si>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</si>
  <si>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</si>
  <si>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</si>
  <si>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</si>
  <si>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</si>
  <si>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</si>
  <si>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</si>
  <si>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</si>
  <si>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</si>
  <si>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</si>
  <si>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</si>
  <si>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</si>
  <si>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</si>
  <si>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</si>
  <si>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</si>
  <si>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</si>
  <si>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</si>
  <si>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</si>
  <si>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</si>
  <si>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</si>
  <si>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</si>
  <si>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</si>
  <si>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</si>
  <si>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</si>
  <si>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</si>
  <si>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</si>
  <si>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</si>
  <si>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</si>
  <si>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</si>
  <si>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</si>
  <si>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</si>
  <si>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</si>
  <si>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</si>
  <si>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</si>
  <si>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</si>
  <si>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</si>
  <si>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</si>
  <si>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</si>
  <si>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</si>
  <si>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</si>
  <si>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</si>
  <si>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</si>
  <si>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</si>
  <si>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</si>
  <si>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</si>
  <si>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</si>
  <si>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</si>
  <si>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</si>
  <si>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</si>
  <si>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</si>
  <si>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</si>
  <si>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</si>
  <si>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</si>
  <si>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</si>
  <si>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</si>
  <si>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</si>
  <si>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</si>
  <si>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</si>
  <si>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</si>
  <si>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</si>
  <si>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</si>
  <si>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</si>
  <si>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</si>
  <si>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</si>
  <si>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</si>
  <si>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</si>
  <si>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</si>
  <si>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</si>
  <si>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</si>
  <si>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</si>
  <si>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</si>
  <si>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</si>
  <si>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</si>
  <si>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</si>
  <si>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</si>
  <si>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</si>
  <si>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</si>
  <si>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</si>
  <si>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</si>
  <si>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</si>
  <si>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</si>
  <si>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</si>
  <si>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</si>
  <si>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</si>
  <si>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</si>
  <si>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</si>
  <si>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</si>
  <si>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</si>
  <si>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</si>
  <si>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</si>
  <si>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</si>
  <si>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</si>
  <si>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</si>
  <si>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</si>
  <si>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</si>
  <si>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</si>
  <si>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</si>
  <si>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</si>
  <si>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</si>
  <si>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</si>
  <si>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</si>
  <si>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</si>
  <si>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</si>
  <si>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</si>
  <si>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</si>
  <si>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</si>
  <si>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</si>
  <si>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</si>
  <si>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</si>
  <si>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</si>
  <si>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</si>
  <si>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</si>
  <si>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</si>
  <si>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</si>
  <si>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</si>
  <si>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</si>
  <si>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</si>
  <si>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</si>
  <si>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</si>
  <si>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</si>
  <si>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</si>
  <si>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</si>
  <si>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</si>
  <si>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</si>
  <si>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</si>
  <si>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</si>
  <si>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</si>
  <si>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</si>
  <si>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</si>
  <si>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</si>
  <si>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</si>
  <si>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</si>
  <si>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</si>
  <si>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</si>
  <si>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</si>
  <si>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</si>
  <si>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</si>
  <si>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</si>
  <si>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</si>
  <si>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</si>
  <si>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</si>
  <si>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</si>
  <si>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</si>
  <si>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</si>
  <si>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</si>
  <si>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</si>
  <si>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</si>
  <si>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</si>
  <si>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</si>
  <si>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</si>
  <si>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</si>
  <si>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</si>
  <si>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</si>
  <si>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</si>
  <si>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</si>
  <si>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</si>
  <si>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</si>
  <si>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</si>
  <si>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</si>
  <si>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</si>
  <si>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</si>
  <si>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</si>
  <si>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</si>
  <si>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</si>
  <si>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</si>
  <si>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</si>
  <si>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</si>
  <si>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</si>
  <si>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</si>
  <si>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</si>
  <si>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</si>
  <si>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</si>
  <si>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</si>
  <si>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</si>
  <si>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</si>
  <si>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</si>
  <si>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</si>
  <si>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</si>
  <si>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</si>
  <si>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</si>
  <si>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</si>
  <si>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</si>
  <si>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</si>
  <si>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</si>
  <si>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</si>
  <si>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</si>
  <si>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</si>
  <si>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</si>
  <si>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</si>
  <si>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</si>
  <si>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</si>
  <si>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</si>
  <si>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</si>
  <si>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</si>
  <si>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</si>
  <si>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</si>
  <si>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</si>
  <si>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</si>
  <si>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</si>
  <si>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</si>
  <si>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</si>
  <si>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</si>
  <si>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</si>
  <si>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</si>
  <si>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</si>
  <si>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</si>
  <si>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</si>
  <si>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</si>
  <si>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</si>
  <si>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</si>
  <si>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</si>
  <si>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</si>
  <si>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</si>
  <si>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</si>
  <si>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</si>
  <si>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</si>
  <si>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</si>
  <si>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</si>
  <si>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</si>
  <si>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</si>
  <si>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</si>
  <si>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</si>
  <si>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</si>
  <si>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</si>
  <si>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</si>
  <si>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</si>
  <si>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</si>
  <si>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</si>
  <si>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</si>
  <si>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</si>
  <si>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</si>
  <si>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</si>
  <si>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</si>
  <si>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</si>
  <si>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</si>
  <si>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</si>
  <si>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</si>
  <si>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</si>
  <si>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</si>
  <si>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</si>
  <si>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</si>
  <si>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</si>
  <si>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</si>
  <si>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</si>
  <si>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</si>
  <si>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</si>
  <si>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</si>
  <si>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</si>
  <si>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</si>
  <si>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</si>
  <si>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</si>
  <si>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</si>
  <si>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</si>
  <si>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</si>
  <si>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</si>
  <si>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</si>
  <si>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</si>
  <si>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</si>
  <si>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</si>
  <si>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</si>
  <si>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</si>
  <si>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</si>
  <si>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</si>
  <si>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</si>
  <si>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</si>
  <si>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</si>
  <si>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</si>
  <si>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</si>
  <si>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</si>
  <si>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</si>
  <si>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</si>
  <si>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</si>
  <si>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</si>
  <si>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</si>
  <si>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</si>
  <si>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</si>
  <si>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</si>
  <si>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</si>
  <si>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</si>
  <si>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</si>
  <si>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</si>
  <si>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</si>
  <si>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</si>
  <si>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</si>
  <si>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</si>
  <si>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</si>
  <si>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</si>
  <si>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</si>
  <si>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</si>
  <si>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</si>
  <si>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</si>
  <si>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</si>
  <si>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</si>
  <si>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</si>
  <si>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</si>
  <si>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</si>
  <si>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</si>
  <si>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</si>
  <si>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</si>
  <si>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</si>
  <si>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</si>
  <si>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</si>
  <si>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</si>
  <si>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</si>
  <si>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</si>
  <si>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</si>
  <si>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</si>
  <si>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</si>
  <si>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</si>
  <si>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</si>
  <si>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</si>
  <si>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</si>
  <si>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</si>
  <si>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</si>
  <si>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</si>
  <si>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</si>
  <si>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</si>
  <si>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</si>
  <si>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</si>
  <si>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</si>
  <si>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</si>
  <si>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</si>
  <si>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</si>
  <si>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</si>
  <si>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</si>
  <si>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</si>
  <si>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</si>
  <si>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</si>
  <si>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</si>
  <si>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</si>
  <si>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</si>
  <si>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</si>
  <si>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</si>
  <si>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</si>
  <si>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</si>
  <si>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</si>
  <si>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</si>
  <si>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</si>
  <si>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</si>
  <si>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</si>
  <si>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</si>
  <si>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</si>
  <si>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</si>
  <si>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</si>
  <si>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</si>
  <si>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</si>
  <si>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</si>
  <si>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</si>
  <si>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</si>
  <si>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</si>
  <si>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</si>
  <si>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</si>
  <si>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</si>
  <si>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</si>
  <si>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</si>
  <si>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</si>
  <si>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</si>
  <si>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</si>
  <si>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</si>
  <si>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</si>
  <si>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</si>
  <si>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</si>
  <si>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</si>
  <si>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</si>
  <si>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</si>
  <si>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</si>
  <si>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</si>
  <si>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</si>
  <si>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</si>
  <si>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</si>
  <si>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</si>
  <si>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</si>
  <si>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</si>
  <si>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</si>
  <si>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</si>
  <si>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</si>
  <si>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</si>
  <si>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</si>
  <si>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</si>
  <si>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</si>
  <si>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</si>
  <si>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</si>
  <si>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</si>
  <si>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</si>
  <si>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</si>
  <si>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</si>
  <si>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</si>
  <si>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</si>
  <si>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</si>
  <si>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</si>
  <si>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</si>
  <si>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</si>
  <si>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</si>
  <si>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</si>
  <si>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</si>
  <si>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</si>
  <si>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</si>
  <si>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</si>
  <si>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</si>
  <si>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</si>
  <si>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</si>
  <si>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</si>
  <si>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</si>
  <si>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</si>
  <si>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</si>
  <si>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</si>
  <si>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</si>
  <si>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</si>
  <si>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</si>
  <si>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</si>
  <si>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</si>
  <si>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</si>
  <si>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</si>
  <si>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</si>
  <si>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</si>
  <si>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</si>
  <si>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</si>
  <si>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</si>
  <si>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</si>
  <si>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</si>
  <si>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</si>
  <si>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</si>
  <si>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</si>
  <si>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</si>
  <si>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</si>
  <si>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</si>
  <si>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</si>
  <si>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</si>
  <si>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</si>
  <si>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</si>
  <si>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</si>
  <si>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</si>
  <si>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</si>
  <si>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</si>
  <si>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</si>
  <si>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</si>
  <si>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</si>
  <si>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</si>
  <si>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</si>
  <si>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</si>
  <si>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</si>
  <si>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</si>
  <si>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</si>
  <si>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</si>
  <si>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</si>
  <si>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</si>
  <si>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</si>
  <si>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</si>
  <si>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</si>
  <si>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</si>
  <si>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</si>
  <si>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</si>
  <si>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</si>
  <si>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</si>
  <si>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</si>
  <si>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</si>
  <si>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</si>
  <si>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</si>
  <si>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</si>
  <si>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</si>
  <si>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</si>
  <si>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</si>
  <si>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</si>
  <si>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</si>
  <si>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</si>
  <si>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</si>
  <si>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</si>
  <si>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</si>
  <si>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</si>
  <si>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</si>
  <si>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</si>
  <si>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</si>
  <si>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</si>
  <si>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</si>
  <si>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</si>
  <si>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</si>
  <si>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</si>
  <si>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</si>
  <si>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</si>
  <si>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</si>
  <si>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</si>
  <si>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</si>
  <si>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</si>
  <si>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</si>
  <si>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</si>
  <si>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</si>
  <si>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</si>
  <si>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</si>
  <si>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</si>
  <si>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</si>
  <si>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</si>
  <si>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</si>
  <si>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</si>
  <si>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</si>
  <si>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</si>
  <si>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</si>
  <si>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</si>
  <si>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</si>
  <si>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</si>
  <si>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</si>
  <si>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</si>
  <si>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</si>
  <si>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</si>
  <si>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</si>
  <si>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</si>
  <si>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</si>
  <si>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</si>
  <si>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</si>
  <si>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</si>
  <si>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</si>
  <si>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</si>
  <si>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</si>
  <si>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</si>
  <si>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</si>
  <si>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</si>
  <si>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</si>
  <si>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</si>
  <si>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</si>
  <si>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</si>
  <si>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</si>
  <si>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</si>
  <si>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</si>
  <si>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</si>
  <si>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</si>
  <si>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</si>
  <si>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</si>
  <si>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</si>
  <si>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</si>
  <si>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</si>
  <si>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</si>
  <si>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</si>
  <si>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</si>
  <si>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</si>
  <si>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</si>
  <si>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</si>
  <si>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</si>
  <si>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</si>
  <si>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</si>
  <si>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</si>
  <si>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</si>
  <si>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</si>
  <si>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</si>
  <si>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</si>
  <si>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</si>
  <si>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</si>
  <si>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</si>
  <si>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</si>
  <si>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</si>
  <si>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</si>
  <si>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</si>
  <si>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</si>
  <si>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</si>
  <si>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</si>
  <si>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</si>
  <si>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</si>
  <si>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</si>
  <si>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</si>
  <si>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</si>
  <si>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</si>
  <si>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</si>
  <si>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</si>
  <si>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</si>
  <si>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</si>
  <si>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</si>
  <si>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</si>
  <si>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</si>
  <si>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</si>
  <si>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</si>
  <si>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</si>
  <si>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</si>
  <si>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</si>
  <si>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</si>
  <si>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</si>
  <si>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</si>
  <si>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</si>
  <si>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</si>
  <si>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</si>
  <si>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</si>
  <si>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</si>
  <si>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</si>
  <si>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</si>
  <si>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</si>
  <si>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</si>
  <si>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</si>
  <si>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</si>
  <si>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</si>
  <si>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</si>
  <si>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</si>
  <si>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</si>
  <si>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</si>
  <si>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</si>
  <si>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</si>
  <si>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</si>
  <si>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</si>
  <si>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</si>
  <si>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</si>
  <si>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</si>
  <si>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</si>
  <si>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</si>
  <si>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</si>
  <si>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</si>
  <si>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</si>
  <si>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</si>
  <si>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</si>
  <si>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</si>
  <si>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</si>
  <si>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</si>
  <si>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</si>
  <si>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</si>
  <si>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</si>
  <si>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</si>
  <si>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</si>
  <si>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</si>
  <si>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</si>
  <si>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</si>
  <si>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</si>
  <si>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</si>
  <si>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</si>
  <si>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</si>
  <si>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</si>
  <si>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</si>
  <si>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</si>
  <si>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</si>
  <si>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</si>
  <si>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</si>
  <si>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</si>
  <si>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</si>
  <si>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</si>
  <si>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</si>
  <si>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</si>
  <si>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</si>
  <si>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</si>
  <si>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</si>
  <si>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</si>
  <si>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</si>
  <si>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</si>
  <si>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</si>
  <si>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</si>
  <si>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</si>
  <si>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</si>
  <si>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</si>
  <si>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</si>
  <si>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</si>
  <si>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</si>
  <si>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</si>
  <si>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</si>
  <si>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</si>
  <si>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</si>
  <si>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</si>
  <si>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</si>
  <si>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</si>
  <si>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</si>
  <si>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</si>
  <si>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</si>
  <si>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</si>
  <si>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</si>
  <si>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</si>
  <si>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</si>
  <si>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</si>
  <si>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</si>
  <si>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</si>
  <si>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</si>
  <si>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</si>
  <si>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</si>
  <si>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</si>
  <si>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</si>
  <si>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</si>
  <si>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</si>
  <si>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</si>
  <si>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</si>
  <si>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</si>
  <si>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</si>
  <si>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</si>
  <si>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</si>
  <si>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</si>
  <si>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</si>
  <si>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</si>
  <si>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</si>
  <si>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</si>
  <si>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</si>
  <si>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</si>
  <si>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</si>
  <si>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</si>
  <si>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</si>
  <si>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</si>
  <si>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</si>
  <si>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</si>
  <si>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</si>
  <si>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</si>
  <si>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</si>
  <si>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</si>
  <si>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</si>
  <si>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</si>
  <si>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</si>
  <si>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</si>
  <si>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</si>
  <si>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</si>
  <si>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</si>
  <si>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</si>
  <si>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</si>
  <si>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</si>
  <si>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</si>
  <si>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</si>
  <si>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</si>
  <si>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</si>
  <si>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</si>
  <si>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</si>
  <si>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</si>
  <si>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</si>
  <si>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</si>
  <si>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</si>
  <si>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</si>
  <si>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</si>
  <si>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</si>
  <si>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</si>
  <si>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</si>
  <si>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</si>
  <si>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</si>
  <si>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</si>
  <si>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</si>
  <si>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</si>
  <si>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</si>
  <si>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</si>
  <si>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</si>
  <si>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</si>
  <si>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</si>
  <si>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</si>
  <si>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</si>
  <si>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</si>
  <si>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</si>
  <si>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</si>
  <si>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</si>
  <si>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</si>
  <si>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</si>
  <si>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</si>
  <si>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</si>
  <si>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</si>
  <si>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</si>
  <si>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</si>
  <si>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</si>
  <si>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</si>
  <si>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</si>
  <si>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</si>
  <si>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</si>
  <si>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</si>
  <si>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</si>
  <si>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</si>
  <si>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</si>
  <si>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</si>
  <si>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</si>
  <si>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</si>
  <si>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</si>
  <si>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</si>
  <si>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</si>
  <si>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</si>
  <si>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</si>
  <si>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</si>
  <si>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</si>
  <si>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NEW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</si>
</sst>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381</v>
      </c>
      <c r="C2" s="21">
        <v>381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27179.42</v>
      </c>
      <c r="G9" s="18"/>
      <c r="H9" s="18"/>
      <c r="I9" s="18"/>
      <c r="J9" s="67">
        <f>SUM(I438)</f>
        <v>193380.49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15429.05</v>
      </c>
      <c r="G12" s="18">
        <v>299.20999999999998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247.23</v>
      </c>
      <c r="H13" s="18">
        <v>15429.05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42608.47</v>
      </c>
      <c r="G19" s="41">
        <f>SUM(G9:G18)</f>
        <v>546.43999999999994</v>
      </c>
      <c r="H19" s="41">
        <f>SUM(H9:H18)</f>
        <v>15429.05</v>
      </c>
      <c r="I19" s="41">
        <f>SUM(I9:I18)</f>
        <v>0</v>
      </c>
      <c r="J19" s="41">
        <f>SUM(J9:J18)</f>
        <v>193380.49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299.20999999999998</v>
      </c>
      <c r="G22" s="18"/>
      <c r="H22" s="18">
        <v>15429.05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761.13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1991.99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1231.52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4283.8500000000004</v>
      </c>
      <c r="G32" s="41">
        <f>SUM(G22:G31)</f>
        <v>0</v>
      </c>
      <c r="H32" s="41">
        <f>SUM(H22:H31)</f>
        <v>15429.05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546.44000000000005</v>
      </c>
      <c r="H47" s="18">
        <v>0</v>
      </c>
      <c r="I47" s="18"/>
      <c r="J47" s="13">
        <f>SUM(I458)</f>
        <v>193380.49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38324.620000000003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38324.620000000003</v>
      </c>
      <c r="G50" s="41">
        <f>SUM(G35:G49)</f>
        <v>546.44000000000005</v>
      </c>
      <c r="H50" s="41">
        <f>SUM(H35:H49)</f>
        <v>0</v>
      </c>
      <c r="I50" s="41">
        <f>SUM(I35:I49)</f>
        <v>0</v>
      </c>
      <c r="J50" s="41">
        <f>SUM(J35:J49)</f>
        <v>193380.49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42608.47</v>
      </c>
      <c r="G51" s="41">
        <f>G50+G32</f>
        <v>546.44000000000005</v>
      </c>
      <c r="H51" s="41">
        <f>H50+H32</f>
        <v>15429.05</v>
      </c>
      <c r="I51" s="41">
        <f>I50+I32</f>
        <v>0</v>
      </c>
      <c r="J51" s="41">
        <f>J50+J32</f>
        <v>193380.49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436390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436390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2489.2800000000002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2489.2800000000002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59.39</v>
      </c>
      <c r="G95" s="18"/>
      <c r="H95" s="18"/>
      <c r="I95" s="18"/>
      <c r="J95" s="18">
        <v>7767.42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101.5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768.98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828.37</v>
      </c>
      <c r="G110" s="41">
        <f>SUM(G95:G109)</f>
        <v>101.5</v>
      </c>
      <c r="H110" s="41">
        <f>SUM(H95:H109)</f>
        <v>0</v>
      </c>
      <c r="I110" s="41">
        <f>SUM(I95:I109)</f>
        <v>0</v>
      </c>
      <c r="J110" s="41">
        <f>SUM(J95:J109)</f>
        <v>7767.42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439707.65</v>
      </c>
      <c r="G111" s="41">
        <f>G59+G110</f>
        <v>101.5</v>
      </c>
      <c r="H111" s="41">
        <f>H59+H78+H93+H110</f>
        <v>0</v>
      </c>
      <c r="I111" s="41">
        <f>I59+I110</f>
        <v>0</v>
      </c>
      <c r="J111" s="41">
        <f>J59+J110</f>
        <v>7767.42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/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1481781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/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1481781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808.8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808.8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1482589.8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34771.74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1268.02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1486.5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1486.5</v>
      </c>
      <c r="G161" s="41">
        <f>SUM(G149:G160)</f>
        <v>1268.02</v>
      </c>
      <c r="H161" s="41">
        <f>SUM(H149:H160)</f>
        <v>34771.74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1486.5</v>
      </c>
      <c r="G168" s="41">
        <f>G146+G161+SUM(G162:G167)</f>
        <v>1268.02</v>
      </c>
      <c r="H168" s="41">
        <f>H146+H161+SUM(H162:H167)</f>
        <v>34771.74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18382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26.63</v>
      </c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26.63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18382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26.63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18382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1923810.58</v>
      </c>
      <c r="G192" s="47">
        <f>G111+G139+G168+G191</f>
        <v>1369.52</v>
      </c>
      <c r="H192" s="47">
        <f>H111+H139+H168+H191</f>
        <v>34771.74</v>
      </c>
      <c r="I192" s="47">
        <f>I111+I139+I168+I191</f>
        <v>0</v>
      </c>
      <c r="J192" s="47">
        <f>J111+J139+J191</f>
        <v>26149.42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480821.12</v>
      </c>
      <c r="G196" s="18">
        <v>200940.64</v>
      </c>
      <c r="H196" s="18">
        <v>24600</v>
      </c>
      <c r="I196" s="18">
        <v>11297.31</v>
      </c>
      <c r="J196" s="18">
        <v>372.33</v>
      </c>
      <c r="K196" s="18"/>
      <c r="L196" s="19">
        <f>SUM(F196:K196)</f>
        <v>718031.4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110978.46</v>
      </c>
      <c r="G197" s="18">
        <v>45683.040000000001</v>
      </c>
      <c r="H197" s="18">
        <v>4785.3999999999996</v>
      </c>
      <c r="I197" s="18">
        <v>2076.25</v>
      </c>
      <c r="J197" s="18"/>
      <c r="K197" s="18">
        <v>260</v>
      </c>
      <c r="L197" s="19">
        <f>SUM(F197:K197)</f>
        <v>163783.15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4540.55</v>
      </c>
      <c r="G199" s="18">
        <v>344.22</v>
      </c>
      <c r="H199" s="18">
        <v>2333.1999999999998</v>
      </c>
      <c r="I199" s="18">
        <v>162.31</v>
      </c>
      <c r="J199" s="18"/>
      <c r="K199" s="18"/>
      <c r="L199" s="19">
        <f>SUM(F199:K199)</f>
        <v>7380.2800000000007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26004.880000000001</v>
      </c>
      <c r="G201" s="18">
        <v>10704.62</v>
      </c>
      <c r="H201" s="18"/>
      <c r="I201" s="18">
        <v>1444.88</v>
      </c>
      <c r="J201" s="18"/>
      <c r="K201" s="18"/>
      <c r="L201" s="19">
        <f t="shared" ref="L201:L207" si="0">SUM(F201:K201)</f>
        <v>38154.379999999997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>
        <v>3869.98</v>
      </c>
      <c r="H202" s="18">
        <v>7621.23</v>
      </c>
      <c r="I202" s="18">
        <v>3874.14</v>
      </c>
      <c r="J202" s="18">
        <v>8806</v>
      </c>
      <c r="K202" s="18">
        <v>241.84</v>
      </c>
      <c r="L202" s="19">
        <f t="shared" si="0"/>
        <v>24413.19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3840</v>
      </c>
      <c r="G203" s="18">
        <v>419.11</v>
      </c>
      <c r="H203" s="18">
        <v>91139.61</v>
      </c>
      <c r="I203" s="18">
        <v>92.8</v>
      </c>
      <c r="J203" s="18"/>
      <c r="K203" s="18">
        <v>2722.99</v>
      </c>
      <c r="L203" s="19">
        <f t="shared" si="0"/>
        <v>98214.510000000009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12379.69</v>
      </c>
      <c r="G204" s="18">
        <v>938.52</v>
      </c>
      <c r="H204" s="18">
        <v>3611.2</v>
      </c>
      <c r="I204" s="18">
        <v>336.99</v>
      </c>
      <c r="J204" s="18">
        <v>1184</v>
      </c>
      <c r="K204" s="18"/>
      <c r="L204" s="19">
        <f t="shared" si="0"/>
        <v>18450.400000000001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>
        <v>1664.09</v>
      </c>
      <c r="L205" s="19">
        <f t="shared" si="0"/>
        <v>1664.09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24909</v>
      </c>
      <c r="G206" s="18">
        <v>1888.38</v>
      </c>
      <c r="H206" s="18">
        <v>26703.71</v>
      </c>
      <c r="I206" s="18">
        <v>20801.27</v>
      </c>
      <c r="J206" s="18">
        <v>764</v>
      </c>
      <c r="K206" s="18"/>
      <c r="L206" s="19">
        <f t="shared" si="0"/>
        <v>75066.36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2455</v>
      </c>
      <c r="I207" s="18"/>
      <c r="J207" s="18"/>
      <c r="K207" s="18"/>
      <c r="L207" s="19">
        <f t="shared" si="0"/>
        <v>2455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1200</v>
      </c>
      <c r="G208" s="18">
        <v>90.98</v>
      </c>
      <c r="H208" s="18">
        <v>992.41</v>
      </c>
      <c r="I208" s="18"/>
      <c r="J208" s="18"/>
      <c r="K208" s="18"/>
      <c r="L208" s="19">
        <f>SUM(F208:K208)</f>
        <v>2283.39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664673.69999999995</v>
      </c>
      <c r="G210" s="41">
        <f t="shared" si="1"/>
        <v>264879.49</v>
      </c>
      <c r="H210" s="41">
        <f t="shared" si="1"/>
        <v>164241.76</v>
      </c>
      <c r="I210" s="41">
        <f t="shared" si="1"/>
        <v>40085.949999999997</v>
      </c>
      <c r="J210" s="41">
        <f t="shared" si="1"/>
        <v>11126.33</v>
      </c>
      <c r="K210" s="41">
        <f t="shared" si="1"/>
        <v>4888.92</v>
      </c>
      <c r="L210" s="41">
        <f t="shared" si="1"/>
        <v>1149896.1500000001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336030.38</v>
      </c>
      <c r="I214" s="18"/>
      <c r="J214" s="18"/>
      <c r="K214" s="18"/>
      <c r="L214" s="19">
        <f>SUM(F214:K214)</f>
        <v>336030.38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480</v>
      </c>
      <c r="G221" s="18">
        <v>52.39</v>
      </c>
      <c r="H221" s="18">
        <v>11392.45</v>
      </c>
      <c r="I221" s="18">
        <v>11.6</v>
      </c>
      <c r="J221" s="18"/>
      <c r="K221" s="18">
        <v>340.37</v>
      </c>
      <c r="L221" s="19">
        <f t="shared" si="2"/>
        <v>12276.810000000001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13000.5</v>
      </c>
      <c r="I225" s="18"/>
      <c r="J225" s="18"/>
      <c r="K225" s="18"/>
      <c r="L225" s="19">
        <f t="shared" si="2"/>
        <v>13000.5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480</v>
      </c>
      <c r="G228" s="41">
        <f>SUM(G214:G227)</f>
        <v>52.39</v>
      </c>
      <c r="H228" s="41">
        <f>SUM(H214:H227)</f>
        <v>360423.33</v>
      </c>
      <c r="I228" s="41">
        <f>SUM(I214:I227)</f>
        <v>11.6</v>
      </c>
      <c r="J228" s="41">
        <f>SUM(J214:J227)</f>
        <v>0</v>
      </c>
      <c r="K228" s="41">
        <f t="shared" si="3"/>
        <v>340.37</v>
      </c>
      <c r="L228" s="41">
        <f t="shared" si="3"/>
        <v>361307.69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397764.28</v>
      </c>
      <c r="I232" s="18"/>
      <c r="J232" s="18"/>
      <c r="K232" s="18"/>
      <c r="L232" s="19">
        <f>SUM(F232:K232)</f>
        <v>397764.28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4539.0200000000004</v>
      </c>
      <c r="I233" s="18"/>
      <c r="J233" s="18"/>
      <c r="K233" s="18"/>
      <c r="L233" s="19">
        <f>SUM(F233:K233)</f>
        <v>4539.0200000000004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480</v>
      </c>
      <c r="G239" s="18">
        <v>52.4</v>
      </c>
      <c r="H239" s="18">
        <v>11392.45</v>
      </c>
      <c r="I239" s="18">
        <v>11.6</v>
      </c>
      <c r="J239" s="18"/>
      <c r="K239" s="18">
        <v>340.37</v>
      </c>
      <c r="L239" s="19">
        <f t="shared" si="4"/>
        <v>12276.820000000002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13000.5</v>
      </c>
      <c r="I243" s="18"/>
      <c r="J243" s="18"/>
      <c r="K243" s="18"/>
      <c r="L243" s="19">
        <f t="shared" si="4"/>
        <v>13000.5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480</v>
      </c>
      <c r="G246" s="41">
        <f t="shared" si="5"/>
        <v>52.4</v>
      </c>
      <c r="H246" s="41">
        <f t="shared" si="5"/>
        <v>426696.25000000006</v>
      </c>
      <c r="I246" s="41">
        <f t="shared" si="5"/>
        <v>11.6</v>
      </c>
      <c r="J246" s="41">
        <f t="shared" si="5"/>
        <v>0</v>
      </c>
      <c r="K246" s="41">
        <f t="shared" si="5"/>
        <v>340.37</v>
      </c>
      <c r="L246" s="41">
        <f t="shared" si="5"/>
        <v>427580.62000000005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665633.69999999995</v>
      </c>
      <c r="G256" s="41">
        <f t="shared" si="8"/>
        <v>264984.28000000003</v>
      </c>
      <c r="H256" s="41">
        <f t="shared" si="8"/>
        <v>951361.34000000008</v>
      </c>
      <c r="I256" s="41">
        <f t="shared" si="8"/>
        <v>40109.149999999994</v>
      </c>
      <c r="J256" s="41">
        <f t="shared" si="8"/>
        <v>11126.33</v>
      </c>
      <c r="K256" s="41">
        <f t="shared" si="8"/>
        <v>5569.66</v>
      </c>
      <c r="L256" s="41">
        <f t="shared" si="8"/>
        <v>1938784.4600000002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18382</v>
      </c>
      <c r="L265" s="19">
        <f t="shared" si="9"/>
        <v>18382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18382</v>
      </c>
      <c r="L269" s="41">
        <f t="shared" si="9"/>
        <v>18382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665633.69999999995</v>
      </c>
      <c r="G270" s="42">
        <f t="shared" si="11"/>
        <v>264984.28000000003</v>
      </c>
      <c r="H270" s="42">
        <f t="shared" si="11"/>
        <v>951361.34000000008</v>
      </c>
      <c r="I270" s="42">
        <f t="shared" si="11"/>
        <v>40109.149999999994</v>
      </c>
      <c r="J270" s="42">
        <f t="shared" si="11"/>
        <v>11126.33</v>
      </c>
      <c r="K270" s="42">
        <f t="shared" si="11"/>
        <v>23951.66</v>
      </c>
      <c r="L270" s="42">
        <f t="shared" si="11"/>
        <v>1957166.4600000002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26904.799999999999</v>
      </c>
      <c r="G275" s="18">
        <v>6462.44</v>
      </c>
      <c r="H275" s="18"/>
      <c r="I275" s="18">
        <v>271.98</v>
      </c>
      <c r="J275" s="18"/>
      <c r="K275" s="18"/>
      <c r="L275" s="19">
        <f>SUM(F275:K275)</f>
        <v>33639.22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>
        <v>204.5</v>
      </c>
      <c r="H281" s="18">
        <v>1200</v>
      </c>
      <c r="I281" s="18">
        <v>132.66999999999999</v>
      </c>
      <c r="J281" s="18"/>
      <c r="K281" s="18"/>
      <c r="L281" s="19">
        <f t="shared" si="12"/>
        <v>1537.17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26904.799999999999</v>
      </c>
      <c r="G289" s="42">
        <f t="shared" si="13"/>
        <v>6666.94</v>
      </c>
      <c r="H289" s="42">
        <f t="shared" si="13"/>
        <v>1200</v>
      </c>
      <c r="I289" s="42">
        <f t="shared" si="13"/>
        <v>404.65</v>
      </c>
      <c r="J289" s="42">
        <f t="shared" si="13"/>
        <v>0</v>
      </c>
      <c r="K289" s="42">
        <f t="shared" si="13"/>
        <v>0</v>
      </c>
      <c r="L289" s="41">
        <f t="shared" si="13"/>
        <v>35176.39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26904.799999999999</v>
      </c>
      <c r="G337" s="41">
        <f t="shared" si="20"/>
        <v>6666.94</v>
      </c>
      <c r="H337" s="41">
        <f t="shared" si="20"/>
        <v>1200</v>
      </c>
      <c r="I337" s="41">
        <f t="shared" si="20"/>
        <v>404.65</v>
      </c>
      <c r="J337" s="41">
        <f t="shared" si="20"/>
        <v>0</v>
      </c>
      <c r="K337" s="41">
        <f t="shared" si="20"/>
        <v>0</v>
      </c>
      <c r="L337" s="41">
        <f t="shared" si="20"/>
        <v>35176.39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26.63</v>
      </c>
      <c r="L343" s="19">
        <f t="shared" ref="L343:L349" si="21">SUM(F343:K343)</f>
        <v>26.63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26.63</v>
      </c>
      <c r="L350" s="41">
        <f>SUM(L340:L349)</f>
        <v>26.63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26904.799999999999</v>
      </c>
      <c r="G351" s="41">
        <f>G337</f>
        <v>6666.94</v>
      </c>
      <c r="H351" s="41">
        <f>H337</f>
        <v>1200</v>
      </c>
      <c r="I351" s="41">
        <f>I337</f>
        <v>404.65</v>
      </c>
      <c r="J351" s="41">
        <f>J337</f>
        <v>0</v>
      </c>
      <c r="K351" s="47">
        <f>K337+K350</f>
        <v>26.63</v>
      </c>
      <c r="L351" s="41">
        <f>L337+L350</f>
        <v>35203.019999999997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v>229</v>
      </c>
      <c r="I357" s="18">
        <v>1195.1500000000001</v>
      </c>
      <c r="J357" s="18"/>
      <c r="K357" s="18"/>
      <c r="L357" s="13">
        <f>SUM(F357:K357)</f>
        <v>1424.15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229</v>
      </c>
      <c r="I361" s="47">
        <f t="shared" si="22"/>
        <v>1195.1500000000001</v>
      </c>
      <c r="J361" s="47">
        <f t="shared" si="22"/>
        <v>0</v>
      </c>
      <c r="K361" s="47">
        <f t="shared" si="22"/>
        <v>0</v>
      </c>
      <c r="L361" s="47">
        <f t="shared" si="22"/>
        <v>1424.15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921.48</v>
      </c>
      <c r="G366" s="18"/>
      <c r="H366" s="18"/>
      <c r="I366" s="56">
        <f>SUM(F366:H366)</f>
        <v>921.48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273.67</v>
      </c>
      <c r="G367" s="63"/>
      <c r="H367" s="63"/>
      <c r="I367" s="56">
        <f>SUM(F367:H367)</f>
        <v>273.67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1195.1500000000001</v>
      </c>
      <c r="G368" s="47">
        <f>SUM(G366:G367)</f>
        <v>0</v>
      </c>
      <c r="H368" s="47">
        <f>SUM(H366:H367)</f>
        <v>0</v>
      </c>
      <c r="I368" s="47">
        <f>SUM(I366:I367)</f>
        <v>1195.1500000000001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1.61</v>
      </c>
      <c r="I395" s="18"/>
      <c r="J395" s="24" t="s">
        <v>289</v>
      </c>
      <c r="K395" s="24" t="s">
        <v>289</v>
      </c>
      <c r="L395" s="56">
        <f t="shared" si="26"/>
        <v>1.61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5556.25</v>
      </c>
      <c r="I396" s="18"/>
      <c r="J396" s="24" t="s">
        <v>289</v>
      </c>
      <c r="K396" s="24" t="s">
        <v>289</v>
      </c>
      <c r="L396" s="56">
        <f t="shared" si="26"/>
        <v>5556.25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>
        <v>18382</v>
      </c>
      <c r="H397" s="18">
        <v>2209.56</v>
      </c>
      <c r="I397" s="18"/>
      <c r="J397" s="24" t="s">
        <v>289</v>
      </c>
      <c r="K397" s="24" t="s">
        <v>289</v>
      </c>
      <c r="L397" s="56">
        <f t="shared" si="26"/>
        <v>20591.560000000001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18382</v>
      </c>
      <c r="H400" s="47">
        <f>SUM(H394:H399)</f>
        <v>7767.42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26149.420000000002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18382</v>
      </c>
      <c r="H407" s="47">
        <f>H392+H400+H406</f>
        <v>7767.42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26149.420000000002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193380.49</v>
      </c>
      <c r="H438" s="18"/>
      <c r="I438" s="56">
        <f t="shared" ref="I438:I444" si="33">SUM(F438:H438)</f>
        <v>193380.49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193380.49</v>
      </c>
      <c r="H445" s="13">
        <f>SUM(H438:H444)</f>
        <v>0</v>
      </c>
      <c r="I445" s="13">
        <f>SUM(I438:I444)</f>
        <v>193380.49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193380.49</v>
      </c>
      <c r="H458" s="18"/>
      <c r="I458" s="56">
        <f t="shared" si="34"/>
        <v>193380.49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193380.49</v>
      </c>
      <c r="H459" s="83">
        <f>SUM(H453:H458)</f>
        <v>0</v>
      </c>
      <c r="I459" s="83">
        <f>SUM(I453:I458)</f>
        <v>193380.49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193380.49</v>
      </c>
      <c r="H460" s="42">
        <f>H451+H459</f>
        <v>0</v>
      </c>
      <c r="I460" s="42">
        <f>I451+I459</f>
        <v>193380.49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71680.5</v>
      </c>
      <c r="G464" s="18">
        <v>601.07000000000005</v>
      </c>
      <c r="H464" s="18">
        <v>431.28</v>
      </c>
      <c r="I464" s="18"/>
      <c r="J464" s="18">
        <v>167231.07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1923810.58</v>
      </c>
      <c r="G467" s="18">
        <v>1369.52</v>
      </c>
      <c r="H467" s="18">
        <v>34771.74</v>
      </c>
      <c r="I467" s="18"/>
      <c r="J467" s="18">
        <v>26149.42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1923810.58</v>
      </c>
      <c r="G469" s="53">
        <f>SUM(G467:G468)</f>
        <v>1369.52</v>
      </c>
      <c r="H469" s="53">
        <f>SUM(H467:H468)</f>
        <v>34771.74</v>
      </c>
      <c r="I469" s="53">
        <f>SUM(I467:I468)</f>
        <v>0</v>
      </c>
      <c r="J469" s="53">
        <f>SUM(J467:J468)</f>
        <v>26149.42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1957166.46</v>
      </c>
      <c r="G471" s="18">
        <v>1424.15</v>
      </c>
      <c r="H471" s="18">
        <v>35203.019999999997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1957166.46</v>
      </c>
      <c r="G473" s="53">
        <f>SUM(G471:G472)</f>
        <v>1424.15</v>
      </c>
      <c r="H473" s="53">
        <f>SUM(H471:H472)</f>
        <v>35203.019999999997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38324.620000000112</v>
      </c>
      <c r="G475" s="53">
        <f>(G464+G469)- G473</f>
        <v>546.44000000000005</v>
      </c>
      <c r="H475" s="53">
        <f>(H464+H469)- H473</f>
        <v>0</v>
      </c>
      <c r="I475" s="53">
        <f>(I464+I469)- I473</f>
        <v>0</v>
      </c>
      <c r="J475" s="53">
        <f>(J464+J469)- J473</f>
        <v>193380.49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112290.96</v>
      </c>
      <c r="G520" s="18">
        <v>45782.54</v>
      </c>
      <c r="H520" s="18">
        <v>1762.07</v>
      </c>
      <c r="I520" s="18">
        <v>180</v>
      </c>
      <c r="J520" s="18"/>
      <c r="K520" s="18"/>
      <c r="L520" s="88">
        <f>SUM(F520:K520)</f>
        <v>160015.57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v>6.88</v>
      </c>
      <c r="I521" s="18"/>
      <c r="J521" s="18"/>
      <c r="K521" s="18"/>
      <c r="L521" s="88">
        <f>SUM(F521:K521)</f>
        <v>6.88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112290.96</v>
      </c>
      <c r="G523" s="108">
        <f t="shared" ref="G523:L523" si="36">SUM(G520:G522)</f>
        <v>45782.54</v>
      </c>
      <c r="H523" s="108">
        <f t="shared" si="36"/>
        <v>1768.95</v>
      </c>
      <c r="I523" s="108">
        <f t="shared" si="36"/>
        <v>180</v>
      </c>
      <c r="J523" s="108">
        <f t="shared" si="36"/>
        <v>0</v>
      </c>
      <c r="K523" s="108">
        <f t="shared" si="36"/>
        <v>0</v>
      </c>
      <c r="L523" s="89">
        <f t="shared" si="36"/>
        <v>160022.45000000001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18534</v>
      </c>
      <c r="G525" s="18">
        <v>7629.32</v>
      </c>
      <c r="H525" s="18"/>
      <c r="I525" s="18">
        <v>207</v>
      </c>
      <c r="J525" s="18"/>
      <c r="K525" s="18"/>
      <c r="L525" s="88">
        <f>SUM(F525:K525)</f>
        <v>26370.32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18534</v>
      </c>
      <c r="G528" s="89">
        <f t="shared" ref="G528:L528" si="37">SUM(G525:G527)</f>
        <v>7629.32</v>
      </c>
      <c r="H528" s="89">
        <f t="shared" si="37"/>
        <v>0</v>
      </c>
      <c r="I528" s="89">
        <f t="shared" si="37"/>
        <v>207</v>
      </c>
      <c r="J528" s="89">
        <f t="shared" si="37"/>
        <v>0</v>
      </c>
      <c r="K528" s="89">
        <f t="shared" si="37"/>
        <v>0</v>
      </c>
      <c r="L528" s="89">
        <f t="shared" si="37"/>
        <v>26370.32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8090.83</v>
      </c>
      <c r="G530" s="18">
        <v>2728.01</v>
      </c>
      <c r="H530" s="18">
        <v>778.59</v>
      </c>
      <c r="I530" s="18">
        <v>252.08</v>
      </c>
      <c r="J530" s="18">
        <v>90.36</v>
      </c>
      <c r="K530" s="18">
        <v>128.54</v>
      </c>
      <c r="L530" s="88">
        <f>SUM(F530:K530)</f>
        <v>12068.410000000002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1733.75</v>
      </c>
      <c r="G531" s="18">
        <v>584.57000000000005</v>
      </c>
      <c r="H531" s="18">
        <v>166.84</v>
      </c>
      <c r="I531" s="18">
        <v>54.02</v>
      </c>
      <c r="J531" s="18">
        <v>19.36</v>
      </c>
      <c r="K531" s="18">
        <v>27.54</v>
      </c>
      <c r="L531" s="88">
        <f>SUM(F531:K531)</f>
        <v>2586.0800000000004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1733.75</v>
      </c>
      <c r="G532" s="18">
        <v>584.57000000000005</v>
      </c>
      <c r="H532" s="18">
        <v>166.84</v>
      </c>
      <c r="I532" s="18">
        <v>54.02</v>
      </c>
      <c r="J532" s="18">
        <v>19.36</v>
      </c>
      <c r="K532" s="18">
        <v>27.54</v>
      </c>
      <c r="L532" s="88">
        <f>SUM(F532:K532)</f>
        <v>2586.0800000000004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11558.33</v>
      </c>
      <c r="G533" s="89">
        <f t="shared" ref="G533:L533" si="38">SUM(G530:G532)</f>
        <v>3897.1500000000005</v>
      </c>
      <c r="H533" s="89">
        <f t="shared" si="38"/>
        <v>1112.27</v>
      </c>
      <c r="I533" s="89">
        <f t="shared" si="38"/>
        <v>360.12</v>
      </c>
      <c r="J533" s="89">
        <f t="shared" si="38"/>
        <v>129.07999999999998</v>
      </c>
      <c r="K533" s="89">
        <f t="shared" si="38"/>
        <v>183.61999999999998</v>
      </c>
      <c r="L533" s="89">
        <f t="shared" si="38"/>
        <v>17240.570000000003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0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0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142383.29</v>
      </c>
      <c r="G544" s="89">
        <f t="shared" ref="G544:L544" si="41">G523+G528+G533+G538+G543</f>
        <v>57309.01</v>
      </c>
      <c r="H544" s="89">
        <f t="shared" si="41"/>
        <v>2881.2200000000003</v>
      </c>
      <c r="I544" s="89">
        <f t="shared" si="41"/>
        <v>747.12</v>
      </c>
      <c r="J544" s="89">
        <f t="shared" si="41"/>
        <v>129.07999999999998</v>
      </c>
      <c r="K544" s="89">
        <f t="shared" si="41"/>
        <v>183.61999999999998</v>
      </c>
      <c r="L544" s="89">
        <f t="shared" si="41"/>
        <v>203633.34000000003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160015.57</v>
      </c>
      <c r="G548" s="87">
        <f>L525</f>
        <v>26370.32</v>
      </c>
      <c r="H548" s="87">
        <f>L530</f>
        <v>12068.410000000002</v>
      </c>
      <c r="I548" s="87">
        <f>L535</f>
        <v>0</v>
      </c>
      <c r="J548" s="87">
        <f>L540</f>
        <v>0</v>
      </c>
      <c r="K548" s="87">
        <f>SUM(F548:J548)</f>
        <v>198454.30000000002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6.88</v>
      </c>
      <c r="G549" s="87">
        <f>L526</f>
        <v>0</v>
      </c>
      <c r="H549" s="87">
        <f>L531</f>
        <v>2586.0800000000004</v>
      </c>
      <c r="I549" s="87">
        <f>L536</f>
        <v>0</v>
      </c>
      <c r="J549" s="87">
        <f>L541</f>
        <v>0</v>
      </c>
      <c r="K549" s="87">
        <f>SUM(F549:J549)</f>
        <v>2592.9600000000005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2586.0800000000004</v>
      </c>
      <c r="I550" s="87">
        <f>L537</f>
        <v>0</v>
      </c>
      <c r="J550" s="87">
        <f>L542</f>
        <v>0</v>
      </c>
      <c r="K550" s="87">
        <f>SUM(F550:J550)</f>
        <v>2586.0800000000004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160022.45000000001</v>
      </c>
      <c r="G551" s="89">
        <f t="shared" si="42"/>
        <v>26370.32</v>
      </c>
      <c r="H551" s="89">
        <f t="shared" si="42"/>
        <v>17240.570000000003</v>
      </c>
      <c r="I551" s="89">
        <f t="shared" si="42"/>
        <v>0</v>
      </c>
      <c r="J551" s="89">
        <f t="shared" si="42"/>
        <v>0</v>
      </c>
      <c r="K551" s="89">
        <f t="shared" si="42"/>
        <v>203633.34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>
        <v>2995.83</v>
      </c>
      <c r="I561" s="18"/>
      <c r="J561" s="18"/>
      <c r="K561" s="18"/>
      <c r="L561" s="88">
        <f>SUM(F561:K561)</f>
        <v>2995.83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2995.83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2995.83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>
        <v>95.97</v>
      </c>
      <c r="I566" s="18">
        <v>1896.25</v>
      </c>
      <c r="J566" s="18"/>
      <c r="K566" s="18">
        <v>260</v>
      </c>
      <c r="L566" s="88">
        <f>SUM(F566:K566)</f>
        <v>2252.2200000000003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95.97</v>
      </c>
      <c r="I569" s="194">
        <f t="shared" si="45"/>
        <v>1896.25</v>
      </c>
      <c r="J569" s="194">
        <f t="shared" si="45"/>
        <v>0</v>
      </c>
      <c r="K569" s="194">
        <f t="shared" si="45"/>
        <v>260</v>
      </c>
      <c r="L569" s="194">
        <f t="shared" si="45"/>
        <v>2252.2200000000003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3091.7999999999997</v>
      </c>
      <c r="I570" s="89">
        <f t="shared" si="46"/>
        <v>1896.25</v>
      </c>
      <c r="J570" s="89">
        <f t="shared" si="46"/>
        <v>0</v>
      </c>
      <c r="K570" s="89">
        <f t="shared" si="46"/>
        <v>260</v>
      </c>
      <c r="L570" s="89">
        <f t="shared" si="46"/>
        <v>5248.05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>
        <v>336030.38</v>
      </c>
      <c r="H574" s="18">
        <v>397764.28</v>
      </c>
      <c r="I574" s="87">
        <f>SUM(F574:H574)</f>
        <v>733794.66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4539.0200000000004</v>
      </c>
      <c r="I578" s="87">
        <f t="shared" si="47"/>
        <v>4539.0200000000004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/>
      <c r="I590" s="18">
        <v>13000.5</v>
      </c>
      <c r="J590" s="18">
        <v>13000.5</v>
      </c>
      <c r="K590" s="104">
        <f t="shared" ref="K590:K596" si="48">SUM(H590:J590)</f>
        <v>26001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755</v>
      </c>
      <c r="I594" s="18"/>
      <c r="J594" s="18"/>
      <c r="K594" s="104">
        <f t="shared" si="48"/>
        <v>755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1700</v>
      </c>
      <c r="I595" s="18"/>
      <c r="J595" s="18"/>
      <c r="K595" s="104">
        <f t="shared" si="48"/>
        <v>1700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2455</v>
      </c>
      <c r="I597" s="108">
        <f>SUM(I590:I596)</f>
        <v>13000.5</v>
      </c>
      <c r="J597" s="108">
        <f>SUM(J590:J596)</f>
        <v>13000.5</v>
      </c>
      <c r="K597" s="108">
        <f>SUM(K590:K596)</f>
        <v>28456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11126.33</v>
      </c>
      <c r="I603" s="18"/>
      <c r="J603" s="18"/>
      <c r="K603" s="104">
        <f>SUM(H603:J603)</f>
        <v>11126.33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11126.33</v>
      </c>
      <c r="I604" s="108">
        <f>SUM(I601:I603)</f>
        <v>0</v>
      </c>
      <c r="J604" s="108">
        <f>SUM(J601:J603)</f>
        <v>0</v>
      </c>
      <c r="K604" s="108">
        <f>SUM(K601:K603)</f>
        <v>11126.33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1312.5</v>
      </c>
      <c r="G610" s="18">
        <v>99.51</v>
      </c>
      <c r="H610" s="18"/>
      <c r="I610" s="18"/>
      <c r="J610" s="18"/>
      <c r="K610" s="18"/>
      <c r="L610" s="88">
        <f>SUM(F610:K610)</f>
        <v>1412.01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1312.5</v>
      </c>
      <c r="G613" s="108">
        <f t="shared" si="49"/>
        <v>99.51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1412.01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42608.47</v>
      </c>
      <c r="H616" s="109">
        <f>SUM(F51)</f>
        <v>42608.47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546.43999999999994</v>
      </c>
      <c r="H617" s="109">
        <f>SUM(G51)</f>
        <v>546.44000000000005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15429.05</v>
      </c>
      <c r="H618" s="109">
        <f>SUM(H51)</f>
        <v>15429.05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193380.49</v>
      </c>
      <c r="H620" s="109">
        <f>SUM(J51)</f>
        <v>193380.49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38324.620000000003</v>
      </c>
      <c r="H621" s="109">
        <f>F475</f>
        <v>38324.620000000112</v>
      </c>
      <c r="I621" s="121" t="s">
        <v>101</v>
      </c>
      <c r="J621" s="109">
        <f t="shared" ref="J621:J654" si="50">G621-H621</f>
        <v>-1.0913936421275139E-10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546.44000000000005</v>
      </c>
      <c r="H622" s="109">
        <f>G475</f>
        <v>546.44000000000005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193380.49</v>
      </c>
      <c r="H625" s="109">
        <f>J475</f>
        <v>193380.49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1923810.58</v>
      </c>
      <c r="H626" s="104">
        <f>SUM(F467)</f>
        <v>1923810.58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1369.52</v>
      </c>
      <c r="H627" s="104">
        <f>SUM(G467)</f>
        <v>1369.52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34771.74</v>
      </c>
      <c r="H628" s="104">
        <f>SUM(H467)</f>
        <v>34771.74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26149.42</v>
      </c>
      <c r="H630" s="104">
        <f>SUM(J467)</f>
        <v>26149.42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1957166.4600000002</v>
      </c>
      <c r="H631" s="104">
        <f>SUM(F471)</f>
        <v>1957166.46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35203.019999999997</v>
      </c>
      <c r="H632" s="104">
        <f>SUM(H471)</f>
        <v>35203.019999999997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1195.1500000000001</v>
      </c>
      <c r="H633" s="104">
        <f>I368</f>
        <v>1195.1500000000001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1424.15</v>
      </c>
      <c r="H634" s="104">
        <f>SUM(G471)</f>
        <v>1424.15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26149.420000000002</v>
      </c>
      <c r="H636" s="164">
        <f>SUM(J467)</f>
        <v>26149.42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193380.49</v>
      </c>
      <c r="H639" s="104">
        <f>SUM(G460)</f>
        <v>193380.49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193380.49</v>
      </c>
      <c r="H641" s="104">
        <f>SUM(I460)</f>
        <v>193380.49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7767.42</v>
      </c>
      <c r="H643" s="104">
        <f>H407</f>
        <v>7767.42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18382</v>
      </c>
      <c r="H644" s="104">
        <f>G407</f>
        <v>18382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26149.42</v>
      </c>
      <c r="H645" s="104">
        <f>L407</f>
        <v>26149.420000000002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28456</v>
      </c>
      <c r="H646" s="104">
        <f>L207+L225+L243</f>
        <v>28456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11126.33</v>
      </c>
      <c r="H647" s="104">
        <f>(J256+J337)-(J254+J335)</f>
        <v>11126.33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2455</v>
      </c>
      <c r="H648" s="104">
        <f>H597</f>
        <v>2455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13000.5</v>
      </c>
      <c r="H649" s="104">
        <f>I597</f>
        <v>13000.5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13000.5</v>
      </c>
      <c r="H650" s="104">
        <f>J597</f>
        <v>13000.5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18382</v>
      </c>
      <c r="H654" s="104">
        <f>K265+K346</f>
        <v>18382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1186496.69</v>
      </c>
      <c r="G659" s="19">
        <f>(L228+L308+L358)</f>
        <v>361307.69</v>
      </c>
      <c r="H659" s="19">
        <f>(L246+L327+L359)</f>
        <v>427580.62000000005</v>
      </c>
      <c r="I659" s="19">
        <f>SUM(F659:H659)</f>
        <v>1975385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101.5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101.5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2455</v>
      </c>
      <c r="G661" s="19">
        <f>(L225+L305)-(J225+J305)</f>
        <v>13000.5</v>
      </c>
      <c r="H661" s="19">
        <f>(L243+L324)-(J243+J324)</f>
        <v>13000.5</v>
      </c>
      <c r="I661" s="19">
        <f>SUM(F661:H661)</f>
        <v>28456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12538.34</v>
      </c>
      <c r="G662" s="200">
        <f>SUM(G574:G586)+SUM(I601:I603)+L611</f>
        <v>336030.38</v>
      </c>
      <c r="H662" s="200">
        <f>SUM(H574:H586)+SUM(J601:J603)+L612</f>
        <v>402303.30000000005</v>
      </c>
      <c r="I662" s="19">
        <f>SUM(F662:H662)</f>
        <v>750872.02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1171401.8499999999</v>
      </c>
      <c r="G663" s="19">
        <f>G659-SUM(G660:G662)</f>
        <v>12276.809999999998</v>
      </c>
      <c r="H663" s="19">
        <f>H659-SUM(H660:H662)</f>
        <v>12276.820000000007</v>
      </c>
      <c r="I663" s="19">
        <f>I659-SUM(I660:I662)</f>
        <v>1195955.48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47.35</v>
      </c>
      <c r="G664" s="249"/>
      <c r="H664" s="249"/>
      <c r="I664" s="19">
        <f>SUM(F664:H664)</f>
        <v>47.35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24739.22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25257.77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>
        <v>-12276.81</v>
      </c>
      <c r="H668" s="18">
        <v>-12276.82</v>
      </c>
      <c r="I668" s="19">
        <f>SUM(F668:H668)</f>
        <v>-24553.629999999997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24739.22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24739.22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1" workbookViewId="0">
      <selection activeCell="E11" sqref="E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NEW CASTLE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507725.92</v>
      </c>
      <c r="C9" s="230">
        <f>'DOE25'!G196+'DOE25'!G214+'DOE25'!G232+'DOE25'!G275+'DOE25'!G294+'DOE25'!G313</f>
        <v>207403.08000000002</v>
      </c>
    </row>
    <row r="10" spans="1:3" x14ac:dyDescent="0.2">
      <c r="A10" t="s">
        <v>779</v>
      </c>
      <c r="B10" s="241">
        <v>507725.92</v>
      </c>
      <c r="C10" s="241">
        <v>207403.08</v>
      </c>
    </row>
    <row r="11" spans="1:3" x14ac:dyDescent="0.2">
      <c r="A11" t="s">
        <v>780</v>
      </c>
      <c r="B11" s="241">
        <v>0</v>
      </c>
      <c r="C11" s="241">
        <v>0</v>
      </c>
    </row>
    <row r="12" spans="1:3" x14ac:dyDescent="0.2">
      <c r="A12" t="s">
        <v>781</v>
      </c>
      <c r="B12" s="241">
        <v>0</v>
      </c>
      <c r="C12" s="241">
        <v>0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507725.92</v>
      </c>
      <c r="C13" s="232">
        <f>SUM(C10:C12)</f>
        <v>207403.08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110978.46</v>
      </c>
      <c r="C18" s="230">
        <f>'DOE25'!G197+'DOE25'!G215+'DOE25'!G233+'DOE25'!G276+'DOE25'!G295+'DOE25'!G314</f>
        <v>45683.040000000001</v>
      </c>
    </row>
    <row r="19" spans="1:3" x14ac:dyDescent="0.2">
      <c r="A19" t="s">
        <v>779</v>
      </c>
      <c r="B19" s="241">
        <v>91499</v>
      </c>
      <c r="C19" s="241">
        <v>37665.660000000003</v>
      </c>
    </row>
    <row r="20" spans="1:3" x14ac:dyDescent="0.2">
      <c r="A20" t="s">
        <v>780</v>
      </c>
      <c r="B20" s="241">
        <v>19479.46</v>
      </c>
      <c r="C20" s="241">
        <v>8017.38</v>
      </c>
    </row>
    <row r="21" spans="1:3" x14ac:dyDescent="0.2">
      <c r="A21" t="s">
        <v>781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110978.45999999999</v>
      </c>
      <c r="C22" s="232">
        <f>SUM(C19:C21)</f>
        <v>45683.040000000001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4540.55</v>
      </c>
      <c r="C36" s="236">
        <f>'DOE25'!G199+'DOE25'!G217+'DOE25'!G235+'DOE25'!G278+'DOE25'!G297+'DOE25'!G316</f>
        <v>344.22</v>
      </c>
    </row>
    <row r="37" spans="1:3" x14ac:dyDescent="0.2">
      <c r="A37" t="s">
        <v>779</v>
      </c>
      <c r="B37" s="241">
        <v>1312.5</v>
      </c>
      <c r="C37" s="241">
        <v>99.48</v>
      </c>
    </row>
    <row r="38" spans="1:3" x14ac:dyDescent="0.2">
      <c r="A38" t="s">
        <v>780</v>
      </c>
      <c r="B38" s="241">
        <v>1728.05</v>
      </c>
      <c r="C38" s="241">
        <v>131.01</v>
      </c>
    </row>
    <row r="39" spans="1:3" x14ac:dyDescent="0.2">
      <c r="A39" t="s">
        <v>781</v>
      </c>
      <c r="B39" s="241">
        <v>1500</v>
      </c>
      <c r="C39" s="241">
        <v>113.73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4540.55</v>
      </c>
      <c r="C40" s="232">
        <f>SUM(C37:C39)</f>
        <v>344.22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5" activePane="bottomLeft" state="frozen"/>
      <selection pane="bottomLeft" activeCell="D41" sqref="D4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NEW CASTLE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1627528.51</v>
      </c>
      <c r="D5" s="20">
        <f>SUM('DOE25'!L196:L199)+SUM('DOE25'!L214:L217)+SUM('DOE25'!L232:L235)-F5-G5</f>
        <v>1626896.18</v>
      </c>
      <c r="E5" s="244"/>
      <c r="F5" s="256">
        <f>SUM('DOE25'!J196:J199)+SUM('DOE25'!J214:J217)+SUM('DOE25'!J232:J235)</f>
        <v>372.33</v>
      </c>
      <c r="G5" s="53">
        <f>SUM('DOE25'!K196:K199)+SUM('DOE25'!K214:K217)+SUM('DOE25'!K232:K235)</f>
        <v>260</v>
      </c>
      <c r="H5" s="260"/>
    </row>
    <row r="6" spans="1:9" x14ac:dyDescent="0.2">
      <c r="A6" s="32">
        <v>2100</v>
      </c>
      <c r="B6" t="s">
        <v>801</v>
      </c>
      <c r="C6" s="246">
        <f t="shared" si="0"/>
        <v>38154.379999999997</v>
      </c>
      <c r="D6" s="20">
        <f>'DOE25'!L201+'DOE25'!L219+'DOE25'!L237-F6-G6</f>
        <v>38154.379999999997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24413.19</v>
      </c>
      <c r="D7" s="20">
        <f>'DOE25'!L202+'DOE25'!L220+'DOE25'!L238-F7-G7</f>
        <v>15365.349999999999</v>
      </c>
      <c r="E7" s="244"/>
      <c r="F7" s="256">
        <f>'DOE25'!J202+'DOE25'!J220+'DOE25'!J238</f>
        <v>8806</v>
      </c>
      <c r="G7" s="53">
        <f>'DOE25'!K202+'DOE25'!K220+'DOE25'!K238</f>
        <v>241.84</v>
      </c>
      <c r="H7" s="260"/>
    </row>
    <row r="8" spans="1:9" x14ac:dyDescent="0.2">
      <c r="A8" s="32">
        <v>2300</v>
      </c>
      <c r="B8" t="s">
        <v>802</v>
      </c>
      <c r="C8" s="246">
        <f t="shared" si="0"/>
        <v>70758.510000000009</v>
      </c>
      <c r="D8" s="244"/>
      <c r="E8" s="20">
        <f>'DOE25'!L203+'DOE25'!L221+'DOE25'!L239-F8-G8-D9-D11</f>
        <v>67354.780000000013</v>
      </c>
      <c r="F8" s="256">
        <f>'DOE25'!J203+'DOE25'!J221+'DOE25'!J239</f>
        <v>0</v>
      </c>
      <c r="G8" s="53">
        <f>'DOE25'!K203+'DOE25'!K221+'DOE25'!K239</f>
        <v>3403.7299999999996</v>
      </c>
      <c r="H8" s="260"/>
    </row>
    <row r="9" spans="1:9" x14ac:dyDescent="0.2">
      <c r="A9" s="32">
        <v>2310</v>
      </c>
      <c r="B9" t="s">
        <v>818</v>
      </c>
      <c r="C9" s="246">
        <f t="shared" si="0"/>
        <v>8843.6299999999992</v>
      </c>
      <c r="D9" s="245">
        <v>8843.6299999999992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2950</v>
      </c>
      <c r="D10" s="244"/>
      <c r="E10" s="245">
        <v>2950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43166</v>
      </c>
      <c r="D11" s="245">
        <v>43166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18450.400000000001</v>
      </c>
      <c r="D12" s="20">
        <f>'DOE25'!L204+'DOE25'!L222+'DOE25'!L240-F12-G12</f>
        <v>17266.400000000001</v>
      </c>
      <c r="E12" s="244"/>
      <c r="F12" s="256">
        <f>'DOE25'!J204+'DOE25'!J222+'DOE25'!J240</f>
        <v>1184</v>
      </c>
      <c r="G12" s="53">
        <f>'DOE25'!K204+'DOE25'!K222+'DOE25'!K240</f>
        <v>0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1664.09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1664.09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75066.36</v>
      </c>
      <c r="D14" s="20">
        <f>'DOE25'!L206+'DOE25'!L224+'DOE25'!L242-F14-G14</f>
        <v>74302.36</v>
      </c>
      <c r="E14" s="244"/>
      <c r="F14" s="256">
        <f>'DOE25'!J206+'DOE25'!J224+'DOE25'!J242</f>
        <v>764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28456</v>
      </c>
      <c r="D15" s="20">
        <f>'DOE25'!L207+'DOE25'!L225+'DOE25'!L243-F15-G15</f>
        <v>28456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2283.39</v>
      </c>
      <c r="D16" s="244"/>
      <c r="E16" s="20">
        <f>'DOE25'!L208+'DOE25'!L226+'DOE25'!L244-F16-G16</f>
        <v>2283.39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502.67000000000007</v>
      </c>
      <c r="D29" s="20">
        <f>'DOE25'!L357+'DOE25'!L358+'DOE25'!L359-'DOE25'!I366-F29-G29</f>
        <v>502.67000000000007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35176.39</v>
      </c>
      <c r="D31" s="20">
        <f>'DOE25'!L289+'DOE25'!L308+'DOE25'!L327+'DOE25'!L332+'DOE25'!L333+'DOE25'!L334-F31-G31</f>
        <v>35176.39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1888129.3599999996</v>
      </c>
      <c r="E33" s="247">
        <f>SUM(E5:E31)</f>
        <v>72588.170000000013</v>
      </c>
      <c r="F33" s="247">
        <f>SUM(F5:F31)</f>
        <v>11126.33</v>
      </c>
      <c r="G33" s="247">
        <f>SUM(G5:G31)</f>
        <v>5569.66</v>
      </c>
      <c r="H33" s="247">
        <f>SUM(H5:H31)</f>
        <v>0</v>
      </c>
    </row>
    <row r="35" spans="2:8" ht="12" thickBot="1" x14ac:dyDescent="0.25">
      <c r="B35" s="254" t="s">
        <v>847</v>
      </c>
      <c r="D35" s="255">
        <f>E33</f>
        <v>72588.170000000013</v>
      </c>
      <c r="E35" s="250"/>
    </row>
    <row r="36" spans="2:8" ht="12" thickTop="1" x14ac:dyDescent="0.2">
      <c r="B36" t="s">
        <v>815</v>
      </c>
      <c r="D36" s="20">
        <f>D33</f>
        <v>1888129.3599999996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 CASTLE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27179.42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193380.49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15429.05</v>
      </c>
      <c r="D11" s="95">
        <f>'DOE25'!G12</f>
        <v>299.20999999999998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247.23</v>
      </c>
      <c r="E12" s="95">
        <f>'DOE25'!H13</f>
        <v>15429.05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42608.47</v>
      </c>
      <c r="D18" s="41">
        <f>SUM(D8:D17)</f>
        <v>546.43999999999994</v>
      </c>
      <c r="E18" s="41">
        <f>SUM(E8:E17)</f>
        <v>15429.05</v>
      </c>
      <c r="F18" s="41">
        <f>SUM(F8:F17)</f>
        <v>0</v>
      </c>
      <c r="G18" s="41">
        <f>SUM(G8:G17)</f>
        <v>193380.49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299.20999999999998</v>
      </c>
      <c r="D21" s="95">
        <f>'DOE25'!G22</f>
        <v>0</v>
      </c>
      <c r="E21" s="95">
        <f>'DOE25'!H22</f>
        <v>15429.05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761.13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1991.99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1231.52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4283.8500000000004</v>
      </c>
      <c r="D31" s="41">
        <f>SUM(D21:D30)</f>
        <v>0</v>
      </c>
      <c r="E31" s="41">
        <f>SUM(E21:E30)</f>
        <v>15429.05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546.44000000000005</v>
      </c>
      <c r="E46" s="95">
        <f>'DOE25'!H47</f>
        <v>0</v>
      </c>
      <c r="F46" s="95">
        <f>'DOE25'!I47</f>
        <v>0</v>
      </c>
      <c r="G46" s="95">
        <f>'DOE25'!J47</f>
        <v>193380.49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38324.620000000003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38324.620000000003</v>
      </c>
      <c r="D49" s="41">
        <f>SUM(D34:D48)</f>
        <v>546.44000000000005</v>
      </c>
      <c r="E49" s="41">
        <f>SUM(E34:E48)</f>
        <v>0</v>
      </c>
      <c r="F49" s="41">
        <f>SUM(F34:F48)</f>
        <v>0</v>
      </c>
      <c r="G49" s="41">
        <f>SUM(G34:G48)</f>
        <v>193380.49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42608.47</v>
      </c>
      <c r="D50" s="41">
        <f>D49+D31</f>
        <v>546.44000000000005</v>
      </c>
      <c r="E50" s="41">
        <f>E49+E31</f>
        <v>15429.05</v>
      </c>
      <c r="F50" s="41">
        <f>F49+F31</f>
        <v>0</v>
      </c>
      <c r="G50" s="41">
        <f>G49+G31</f>
        <v>193380.49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436390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2489.2800000000002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59.39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7767.42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101.5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768.98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3317.65</v>
      </c>
      <c r="D61" s="130">
        <f>SUM(D56:D60)</f>
        <v>101.5</v>
      </c>
      <c r="E61" s="130">
        <f>SUM(E56:E60)</f>
        <v>0</v>
      </c>
      <c r="F61" s="130">
        <f>SUM(F56:F60)</f>
        <v>0</v>
      </c>
      <c r="G61" s="130">
        <f>SUM(G56:G60)</f>
        <v>7767.42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439707.65</v>
      </c>
      <c r="D62" s="22">
        <f>D55+D61</f>
        <v>101.5</v>
      </c>
      <c r="E62" s="22">
        <f>E55+E61</f>
        <v>0</v>
      </c>
      <c r="F62" s="22">
        <f>F55+F61</f>
        <v>0</v>
      </c>
      <c r="G62" s="22">
        <f>G55+G61</f>
        <v>7767.42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1481781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0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1481781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808.8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808.8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1482589.8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1486.5</v>
      </c>
      <c r="D87" s="95">
        <f>SUM('DOE25'!G152:G160)</f>
        <v>1268.02</v>
      </c>
      <c r="E87" s="95">
        <f>SUM('DOE25'!H152:H160)</f>
        <v>34771.74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1486.5</v>
      </c>
      <c r="D90" s="131">
        <f>SUM(D84:D89)</f>
        <v>1268.02</v>
      </c>
      <c r="E90" s="131">
        <f>SUM(E84:E89)</f>
        <v>34771.74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18382</v>
      </c>
    </row>
    <row r="96" spans="1:9" x14ac:dyDescent="0.2">
      <c r="A96" t="s">
        <v>758</v>
      </c>
      <c r="B96" s="32" t="s">
        <v>188</v>
      </c>
      <c r="C96" s="95">
        <f>SUM('DOE25'!F179:F180)</f>
        <v>26.63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26.63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18382</v>
      </c>
    </row>
    <row r="103" spans="1:7" ht="12.75" thickTop="1" thickBot="1" x14ac:dyDescent="0.25">
      <c r="A103" s="33" t="s">
        <v>765</v>
      </c>
      <c r="C103" s="86">
        <f>C62+C80+C90+C102</f>
        <v>1923810.58</v>
      </c>
      <c r="D103" s="86">
        <f>D62+D80+D90+D102</f>
        <v>1369.52</v>
      </c>
      <c r="E103" s="86">
        <f>E62+E80+E90+E102</f>
        <v>34771.74</v>
      </c>
      <c r="F103" s="86">
        <f>F62+F80+F90+F102</f>
        <v>0</v>
      </c>
      <c r="G103" s="86">
        <f>G62+G80+G102</f>
        <v>26149.42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1451826.06</v>
      </c>
      <c r="D108" s="24" t="s">
        <v>289</v>
      </c>
      <c r="E108" s="95">
        <f>('DOE25'!L275)+('DOE25'!L294)+('DOE25'!L313)</f>
        <v>33639.22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168322.16999999998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7380.2800000000007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1627528.51</v>
      </c>
      <c r="D114" s="86">
        <f>SUM(D108:D113)</f>
        <v>0</v>
      </c>
      <c r="E114" s="86">
        <f>SUM(E108:E113)</f>
        <v>33639.22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38154.379999999997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24413.19</v>
      </c>
      <c r="D118" s="24" t="s">
        <v>289</v>
      </c>
      <c r="E118" s="95">
        <f>+('DOE25'!L281)+('DOE25'!L300)+('DOE25'!L319)</f>
        <v>1537.17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122768.14000000001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18450.400000000001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1664.09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75066.36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28456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2283.39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1424.15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311255.95</v>
      </c>
      <c r="D127" s="86">
        <f>SUM(D117:D126)</f>
        <v>1424.15</v>
      </c>
      <c r="E127" s="86">
        <f>SUM(E117:E126)</f>
        <v>1537.17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26.63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26149.420000000002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-7767.4200000000019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18382</v>
      </c>
      <c r="D143" s="141">
        <f>SUM(D129:D142)</f>
        <v>0</v>
      </c>
      <c r="E143" s="141">
        <f>SUM(E129:E142)</f>
        <v>26.63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1957166.46</v>
      </c>
      <c r="D144" s="86">
        <f>(D114+D127+D143)</f>
        <v>1424.15</v>
      </c>
      <c r="E144" s="86">
        <f>(E114+E127+E143)</f>
        <v>35203.019999999997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NEW CASTLE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24739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24739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1485465</v>
      </c>
      <c r="D10" s="182">
        <f>ROUND((C10/$C$28)*100,1)</f>
        <v>75.2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168322</v>
      </c>
      <c r="D11" s="182">
        <f>ROUND((C11/$C$28)*100,1)</f>
        <v>8.5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7380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38154</v>
      </c>
      <c r="D15" s="182">
        <f t="shared" ref="D15:D27" si="0">ROUND((C15/$C$28)*100,1)</f>
        <v>1.9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25950</v>
      </c>
      <c r="D16" s="182">
        <f t="shared" si="0"/>
        <v>1.3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125052</v>
      </c>
      <c r="D17" s="182">
        <f t="shared" si="0"/>
        <v>6.3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18450</v>
      </c>
      <c r="D18" s="182">
        <f t="shared" si="0"/>
        <v>0.9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1664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75066</v>
      </c>
      <c r="D20" s="182">
        <f t="shared" si="0"/>
        <v>3.8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28456</v>
      </c>
      <c r="D21" s="182">
        <f t="shared" si="0"/>
        <v>1.4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1322.5</v>
      </c>
      <c r="D27" s="182">
        <f t="shared" si="0"/>
        <v>0.1</v>
      </c>
    </row>
    <row r="28" spans="1:4" x14ac:dyDescent="0.2">
      <c r="B28" s="187" t="s">
        <v>723</v>
      </c>
      <c r="C28" s="180">
        <f>SUM(C10:C27)</f>
        <v>1975281.5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1975281.5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436390</v>
      </c>
      <c r="D35" s="182">
        <f t="shared" ref="D35:D40" si="1">ROUND((C35/$C$41)*100,1)</f>
        <v>22.2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11085.070000000007</v>
      </c>
      <c r="D36" s="182">
        <f t="shared" si="1"/>
        <v>0.6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1481781</v>
      </c>
      <c r="D37" s="182">
        <f t="shared" si="1"/>
        <v>75.3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809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37526</v>
      </c>
      <c r="D39" s="182">
        <f t="shared" si="1"/>
        <v>1.9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1967591.07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90" t="str">
        <f>'DOE25'!A2</f>
        <v>NEW CASTLE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2"/>
      <c r="Q29" s="282"/>
      <c r="R29" s="282"/>
      <c r="S29" s="282"/>
      <c r="T29" s="282"/>
      <c r="U29" s="282"/>
      <c r="V29" s="282"/>
      <c r="W29" s="282"/>
      <c r="X29" s="282"/>
      <c r="Y29" s="282"/>
      <c r="Z29" s="282"/>
      <c r="AA29" s="208"/>
      <c r="AB29" s="208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8"/>
      <c r="AO29" s="208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8"/>
      <c r="BB29" s="208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8"/>
      <c r="BO29" s="208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8"/>
      <c r="CB29" s="208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8"/>
      <c r="CO29" s="208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8"/>
      <c r="DB29" s="208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8"/>
      <c r="DO29" s="208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8"/>
      <c r="EB29" s="208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8"/>
      <c r="EO29" s="208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8"/>
      <c r="FB29" s="208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8"/>
      <c r="FO29" s="208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8"/>
      <c r="GB29" s="208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8"/>
      <c r="GO29" s="208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8"/>
      <c r="HB29" s="208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8"/>
      <c r="HO29" s="208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8"/>
      <c r="IB29" s="208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8"/>
      <c r="IO29" s="208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2"/>
      <c r="Q30" s="282"/>
      <c r="R30" s="282"/>
      <c r="S30" s="282"/>
      <c r="T30" s="282"/>
      <c r="U30" s="282"/>
      <c r="V30" s="282"/>
      <c r="W30" s="282"/>
      <c r="X30" s="282"/>
      <c r="Y30" s="282"/>
      <c r="Z30" s="282"/>
      <c r="AA30" s="208"/>
      <c r="AB30" s="208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8"/>
      <c r="AO30" s="208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8"/>
      <c r="BB30" s="208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8"/>
      <c r="BO30" s="208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8"/>
      <c r="CB30" s="208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8"/>
      <c r="CO30" s="208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8"/>
      <c r="DB30" s="208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8"/>
      <c r="DO30" s="208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8"/>
      <c r="EB30" s="208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8"/>
      <c r="EO30" s="208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8"/>
      <c r="FB30" s="208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8"/>
      <c r="FO30" s="208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8"/>
      <c r="GB30" s="208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8"/>
      <c r="GO30" s="208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8"/>
      <c r="HB30" s="208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8"/>
      <c r="HO30" s="208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8"/>
      <c r="IB30" s="208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8"/>
      <c r="IO30" s="208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2"/>
      <c r="Q31" s="282"/>
      <c r="R31" s="282"/>
      <c r="S31" s="282"/>
      <c r="T31" s="282"/>
      <c r="U31" s="282"/>
      <c r="V31" s="282"/>
      <c r="W31" s="282"/>
      <c r="X31" s="282"/>
      <c r="Y31" s="282"/>
      <c r="Z31" s="282"/>
      <c r="AA31" s="208"/>
      <c r="AB31" s="208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8"/>
      <c r="AO31" s="208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8"/>
      <c r="BB31" s="208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8"/>
      <c r="BO31" s="208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8"/>
      <c r="CB31" s="208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8"/>
      <c r="CO31" s="208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8"/>
      <c r="DB31" s="208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8"/>
      <c r="DO31" s="208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8"/>
      <c r="EB31" s="208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8"/>
      <c r="EO31" s="208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8"/>
      <c r="FB31" s="208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8"/>
      <c r="FO31" s="208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8"/>
      <c r="GB31" s="208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8"/>
      <c r="GO31" s="208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8"/>
      <c r="HB31" s="208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8"/>
      <c r="HO31" s="208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8"/>
      <c r="IB31" s="208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8"/>
      <c r="IO31" s="208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2"/>
      <c r="Q38" s="282"/>
      <c r="R38" s="282"/>
      <c r="S38" s="282"/>
      <c r="T38" s="282"/>
      <c r="U38" s="282"/>
      <c r="V38" s="282"/>
      <c r="W38" s="282"/>
      <c r="X38" s="282"/>
      <c r="Y38" s="282"/>
      <c r="Z38" s="282"/>
      <c r="AA38" s="208"/>
      <c r="AB38" s="208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8"/>
      <c r="AO38" s="208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8"/>
      <c r="BB38" s="208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8"/>
      <c r="BO38" s="208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8"/>
      <c r="CB38" s="208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8"/>
      <c r="CO38" s="208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8"/>
      <c r="DB38" s="208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8"/>
      <c r="DO38" s="208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8"/>
      <c r="EB38" s="208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8"/>
      <c r="EO38" s="208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8"/>
      <c r="FB38" s="208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8"/>
      <c r="FO38" s="208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8"/>
      <c r="GB38" s="208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8"/>
      <c r="GO38" s="208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8"/>
      <c r="HB38" s="208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8"/>
      <c r="HO38" s="208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8"/>
      <c r="IB38" s="208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8"/>
      <c r="IO38" s="208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2"/>
      <c r="Q39" s="282"/>
      <c r="R39" s="282"/>
      <c r="S39" s="282"/>
      <c r="T39" s="282"/>
      <c r="U39" s="282"/>
      <c r="V39" s="282"/>
      <c r="W39" s="282"/>
      <c r="X39" s="282"/>
      <c r="Y39" s="282"/>
      <c r="Z39" s="282"/>
      <c r="AA39" s="208"/>
      <c r="AB39" s="208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8"/>
      <c r="AO39" s="208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8"/>
      <c r="BB39" s="208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8"/>
      <c r="BO39" s="208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8"/>
      <c r="CB39" s="208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8"/>
      <c r="CO39" s="208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8"/>
      <c r="DB39" s="208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8"/>
      <c r="DO39" s="208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8"/>
      <c r="EB39" s="208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8"/>
      <c r="EO39" s="208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8"/>
      <c r="FB39" s="208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8"/>
      <c r="FO39" s="208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8"/>
      <c r="GB39" s="208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8"/>
      <c r="GO39" s="208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8"/>
      <c r="HB39" s="208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8"/>
      <c r="HO39" s="208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8"/>
      <c r="IB39" s="208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8"/>
      <c r="IO39" s="208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2"/>
      <c r="Q40" s="282"/>
      <c r="R40" s="282"/>
      <c r="S40" s="282"/>
      <c r="T40" s="282"/>
      <c r="U40" s="282"/>
      <c r="V40" s="282"/>
      <c r="W40" s="282"/>
      <c r="X40" s="282"/>
      <c r="Y40" s="282"/>
      <c r="Z40" s="282"/>
      <c r="AA40" s="208"/>
      <c r="AB40" s="208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8"/>
      <c r="AO40" s="208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8"/>
      <c r="BB40" s="208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8"/>
      <c r="BO40" s="208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8"/>
      <c r="CB40" s="208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8"/>
      <c r="CO40" s="208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8"/>
      <c r="DB40" s="208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8"/>
      <c r="DO40" s="208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8"/>
      <c r="EB40" s="208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8"/>
      <c r="EO40" s="208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8"/>
      <c r="FB40" s="208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8"/>
      <c r="FO40" s="208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8"/>
      <c r="GB40" s="208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8"/>
      <c r="GO40" s="208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8"/>
      <c r="HB40" s="208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8"/>
      <c r="HO40" s="208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8"/>
      <c r="IB40" s="208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8"/>
      <c r="IO40" s="208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88:M88"/>
    <mergeCell ref="C89:M89"/>
    <mergeCell ref="C90:M90"/>
    <mergeCell ref="C83:M83"/>
    <mergeCell ref="C84:M84"/>
    <mergeCell ref="C85:M85"/>
    <mergeCell ref="C86:M86"/>
    <mergeCell ref="C25:M25"/>
    <mergeCell ref="C26:M26"/>
    <mergeCell ref="C27:M27"/>
    <mergeCell ref="C28:M28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70:M70"/>
    <mergeCell ref="A72:E72"/>
    <mergeCell ref="C73:M73"/>
    <mergeCell ref="C74:M74"/>
    <mergeCell ref="C66:M66"/>
    <mergeCell ref="C67:M67"/>
    <mergeCell ref="C68:M68"/>
    <mergeCell ref="C69:M69"/>
    <mergeCell ref="C29:M29"/>
    <mergeCell ref="C62:M62"/>
    <mergeCell ref="C63:M63"/>
    <mergeCell ref="C64:M64"/>
    <mergeCell ref="C65:M65"/>
    <mergeCell ref="C61:M61"/>
    <mergeCell ref="C53:M53"/>
    <mergeCell ref="C54:M54"/>
    <mergeCell ref="C55:M55"/>
    <mergeCell ref="C52:M52"/>
    <mergeCell ref="C50:M50"/>
    <mergeCell ref="C47:M47"/>
    <mergeCell ref="C48:M48"/>
    <mergeCell ref="C49:M49"/>
    <mergeCell ref="C51:M51"/>
    <mergeCell ref="C56:M56"/>
    <mergeCell ref="C57:M57"/>
    <mergeCell ref="C59:M59"/>
    <mergeCell ref="C60:M60"/>
    <mergeCell ref="C58:M58"/>
    <mergeCell ref="C34:M34"/>
    <mergeCell ref="C35:M35"/>
    <mergeCell ref="C36:M36"/>
    <mergeCell ref="C14:M14"/>
    <mergeCell ref="C15:M15"/>
    <mergeCell ref="C21:M21"/>
    <mergeCell ref="C22:M22"/>
    <mergeCell ref="C23:M23"/>
    <mergeCell ref="C24:M24"/>
    <mergeCell ref="C19:M19"/>
    <mergeCell ref="C20:M20"/>
    <mergeCell ref="A1:I1"/>
    <mergeCell ref="C3:M3"/>
    <mergeCell ref="C4:M4"/>
    <mergeCell ref="F2:I2"/>
    <mergeCell ref="C9:M9"/>
    <mergeCell ref="C10:M10"/>
    <mergeCell ref="C16:M16"/>
    <mergeCell ref="C17:M17"/>
    <mergeCell ref="C18:M18"/>
    <mergeCell ref="A2:E2"/>
    <mergeCell ref="C13:M13"/>
    <mergeCell ref="BC29:BM29"/>
    <mergeCell ref="BP29:BZ29"/>
    <mergeCell ref="CC29:CM29"/>
    <mergeCell ref="CP29:CZ29"/>
    <mergeCell ref="C11:M11"/>
    <mergeCell ref="C12:M12"/>
    <mergeCell ref="C5:M5"/>
    <mergeCell ref="C6:M6"/>
    <mergeCell ref="C7:M7"/>
    <mergeCell ref="C8:M8"/>
    <mergeCell ref="P29:Z29"/>
    <mergeCell ref="AC29:AM29"/>
    <mergeCell ref="AP29:AZ29"/>
    <mergeCell ref="GC29:GM29"/>
    <mergeCell ref="GP29:GZ29"/>
    <mergeCell ref="HC29:HM29"/>
    <mergeCell ref="HP29:HZ29"/>
    <mergeCell ref="IC29:IM29"/>
    <mergeCell ref="IP29:IV29"/>
    <mergeCell ref="DC29:DM29"/>
    <mergeCell ref="DP29:DZ29"/>
    <mergeCell ref="EC29:EM29"/>
    <mergeCell ref="EP29:EZ29"/>
    <mergeCell ref="FC29:FM29"/>
    <mergeCell ref="FP29:FZ29"/>
    <mergeCell ref="AC32:AM32"/>
    <mergeCell ref="AP32:AZ32"/>
    <mergeCell ref="P38:Z38"/>
    <mergeCell ref="AC38:AM38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AP31:AZ31"/>
    <mergeCell ref="C32:M32"/>
    <mergeCell ref="C30:M30"/>
    <mergeCell ref="C31:M31"/>
    <mergeCell ref="P31:Z31"/>
    <mergeCell ref="AC31:AM31"/>
    <mergeCell ref="P32:Z32"/>
    <mergeCell ref="AP38:AZ38"/>
    <mergeCell ref="P39:Z39"/>
    <mergeCell ref="AC39:AM39"/>
    <mergeCell ref="AP39:AZ3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BC30:BM30"/>
    <mergeCell ref="BP30:BZ30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HC32:HM32"/>
    <mergeCell ref="DC32:DM32"/>
    <mergeCell ref="DP32:DZ32"/>
    <mergeCell ref="EC32:EM32"/>
    <mergeCell ref="EP32:EZ32"/>
    <mergeCell ref="FP32:FZ32"/>
    <mergeCell ref="GC32:GM32"/>
    <mergeCell ref="GP32:GZ32"/>
    <mergeCell ref="BP38:BZ38"/>
    <mergeCell ref="CC38:CM38"/>
    <mergeCell ref="CC32:CM32"/>
    <mergeCell ref="CP38:CZ38"/>
    <mergeCell ref="DC38:DM38"/>
    <mergeCell ref="DP38:DZ38"/>
    <mergeCell ref="EC38:EM38"/>
    <mergeCell ref="EP38:EZ38"/>
    <mergeCell ref="BP32:BZ32"/>
    <mergeCell ref="BC38:BM38"/>
    <mergeCell ref="CC39:CM39"/>
    <mergeCell ref="CP39:CZ39"/>
    <mergeCell ref="IP39:IV39"/>
    <mergeCell ref="EP39:EZ39"/>
    <mergeCell ref="FC39:FM39"/>
    <mergeCell ref="FP39:FZ39"/>
    <mergeCell ref="GP39:GZ39"/>
    <mergeCell ref="FC38:FM38"/>
    <mergeCell ref="FP38:FZ38"/>
    <mergeCell ref="GC38:GM38"/>
    <mergeCell ref="GP38:GZ38"/>
    <mergeCell ref="HC38:HM38"/>
    <mergeCell ref="HP38:HZ38"/>
    <mergeCell ref="HP39:HZ39"/>
    <mergeCell ref="IC39:IM39"/>
    <mergeCell ref="HC39:HM39"/>
    <mergeCell ref="DC39:DM39"/>
    <mergeCell ref="DP39:DZ39"/>
    <mergeCell ref="EC39:EM39"/>
    <mergeCell ref="GC39:GM39"/>
    <mergeCell ref="IC38:IM38"/>
    <mergeCell ref="IP38:IV38"/>
    <mergeCell ref="BP39:BZ39"/>
    <mergeCell ref="C42:M42"/>
    <mergeCell ref="P40:Z40"/>
    <mergeCell ref="AC40:AM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EP40:EZ40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2012-07-31T13:49:14Z</cp:lastPrinted>
  <dcterms:created xsi:type="dcterms:W3CDTF">1997-12-04T19:04:30Z</dcterms:created>
  <dcterms:modified xsi:type="dcterms:W3CDTF">2012-11-21T15:07:09Z</dcterms:modified>
</cp:coreProperties>
</file>