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G31" i="13"/>
  <c r="G33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A22" i="12" s="1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62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/>
  <c r="J110" i="1"/>
  <c r="J111" i="1"/>
  <c r="F120" i="1"/>
  <c r="F135" i="1"/>
  <c r="F139" i="1" s="1"/>
  <c r="G120" i="1"/>
  <c r="G135" i="1"/>
  <c r="G139" i="1" s="1"/>
  <c r="H120" i="1"/>
  <c r="H135" i="1"/>
  <c r="I120" i="1"/>
  <c r="I135" i="1"/>
  <c r="J120" i="1"/>
  <c r="J135" i="1"/>
  <c r="F146" i="1"/>
  <c r="F161" i="1"/>
  <c r="G146" i="1"/>
  <c r="G161" i="1"/>
  <c r="G168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J551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E80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D103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 s="1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D144" i="2" s="1"/>
  <c r="F127" i="2"/>
  <c r="G127" i="2"/>
  <c r="C129" i="2"/>
  <c r="E129" i="2"/>
  <c r="F129" i="2"/>
  <c r="F143" i="2" s="1"/>
  <c r="F144" i="2" s="1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J617" i="1" s="1"/>
  <c r="H50" i="1"/>
  <c r="H51" i="1" s="1"/>
  <c r="H618" i="1" s="1"/>
  <c r="I50" i="1"/>
  <c r="I51" i="1"/>
  <c r="H619" i="1" s="1"/>
  <c r="F176" i="1"/>
  <c r="I176" i="1"/>
  <c r="F182" i="1"/>
  <c r="G182" i="1"/>
  <c r="H182" i="1"/>
  <c r="I182" i="1"/>
  <c r="J182" i="1"/>
  <c r="J191" i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I337" i="1" s="1"/>
  <c r="I351" i="1" s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J433" i="1" s="1"/>
  <c r="L420" i="1"/>
  <c r="L421" i="1"/>
  <c r="L422" i="1"/>
  <c r="L423" i="1"/>
  <c r="L424" i="1"/>
  <c r="L425" i="1"/>
  <c r="F426" i="1"/>
  <c r="G426" i="1"/>
  <c r="H426" i="1"/>
  <c r="I426" i="1"/>
  <c r="I433" i="1" s="1"/>
  <c r="J426" i="1"/>
  <c r="L428" i="1"/>
  <c r="L429" i="1"/>
  <c r="L430" i="1"/>
  <c r="L431" i="1"/>
  <c r="F432" i="1"/>
  <c r="G432" i="1"/>
  <c r="H432" i="1"/>
  <c r="I432" i="1"/>
  <c r="J432" i="1"/>
  <c r="H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28" i="1"/>
  <c r="F533" i="1"/>
  <c r="G523" i="1"/>
  <c r="H523" i="1"/>
  <c r="I523" i="1"/>
  <c r="J523" i="1"/>
  <c r="K523" i="1"/>
  <c r="L523" i="1"/>
  <c r="G528" i="1"/>
  <c r="H528" i="1"/>
  <c r="I528" i="1"/>
  <c r="J528" i="1"/>
  <c r="K528" i="1"/>
  <c r="L528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G648" i="1"/>
  <c r="J648" i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J641" i="1" s="1"/>
  <c r="G642" i="1"/>
  <c r="H642" i="1"/>
  <c r="G643" i="1"/>
  <c r="H643" i="1"/>
  <c r="G644" i="1"/>
  <c r="H644" i="1"/>
  <c r="H646" i="1"/>
  <c r="G649" i="1"/>
  <c r="H649" i="1"/>
  <c r="J649" i="1" s="1"/>
  <c r="G650" i="1"/>
  <c r="G651" i="1"/>
  <c r="H651" i="1"/>
  <c r="J651" i="1" s="1"/>
  <c r="G652" i="1"/>
  <c r="H652" i="1"/>
  <c r="G653" i="1"/>
  <c r="H653" i="1"/>
  <c r="H654" i="1"/>
  <c r="F191" i="1"/>
  <c r="L255" i="1"/>
  <c r="L256" i="1" s="1"/>
  <c r="L270" i="1" s="1"/>
  <c r="G631" i="1" s="1"/>
  <c r="J631" i="1" s="1"/>
  <c r="K256" i="1"/>
  <c r="K270" i="1" s="1"/>
  <c r="I256" i="1"/>
  <c r="I270" i="1" s="1"/>
  <c r="G256" i="1"/>
  <c r="G270" i="1" s="1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C69" i="2"/>
  <c r="A40" i="12"/>
  <c r="D12" i="13"/>
  <c r="C12" i="13" s="1"/>
  <c r="G161" i="2"/>
  <c r="D61" i="2"/>
  <c r="D62" i="2" s="1"/>
  <c r="E49" i="2"/>
  <c r="D18" i="13"/>
  <c r="C18" i="13"/>
  <c r="D15" i="13"/>
  <c r="C15" i="13"/>
  <c r="D7" i="13"/>
  <c r="F102" i="2"/>
  <c r="D18" i="2"/>
  <c r="E18" i="2"/>
  <c r="D17" i="13"/>
  <c r="C17" i="13"/>
  <c r="D6" i="13"/>
  <c r="C6" i="13"/>
  <c r="E8" i="13"/>
  <c r="C8" i="13"/>
  <c r="G158" i="2"/>
  <c r="C90" i="2"/>
  <c r="F77" i="2"/>
  <c r="F61" i="2"/>
  <c r="F62" i="2" s="1"/>
  <c r="D31" i="2"/>
  <c r="C127" i="2"/>
  <c r="C77" i="2"/>
  <c r="D49" i="2"/>
  <c r="D50" i="2"/>
  <c r="G156" i="2"/>
  <c r="F49" i="2"/>
  <c r="F50" i="2" s="1"/>
  <c r="F18" i="2"/>
  <c r="G162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/>
  <c r="D19" i="13"/>
  <c r="C19" i="13"/>
  <c r="D14" i="13"/>
  <c r="C14" i="13" s="1"/>
  <c r="E13" i="13"/>
  <c r="C13" i="13" s="1"/>
  <c r="C7" i="13"/>
  <c r="C80" i="2"/>
  <c r="E77" i="2"/>
  <c r="L426" i="1"/>
  <c r="J256" i="1"/>
  <c r="H111" i="1"/>
  <c r="F111" i="1"/>
  <c r="J640" i="1"/>
  <c r="J638" i="1"/>
  <c r="K604" i="1"/>
  <c r="G647" i="1" s="1"/>
  <c r="J570" i="1"/>
  <c r="K570" i="1"/>
  <c r="L432" i="1"/>
  <c r="L433" i="1" s="1"/>
  <c r="G637" i="1" s="1"/>
  <c r="J637" i="1" s="1"/>
  <c r="L418" i="1"/>
  <c r="I660" i="1"/>
  <c r="I168" i="1"/>
  <c r="H168" i="1"/>
  <c r="J270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C23" i="10"/>
  <c r="F168" i="1"/>
  <c r="F192" i="1"/>
  <c r="G626" i="1" s="1"/>
  <c r="J626" i="1" s="1"/>
  <c r="J139" i="1"/>
  <c r="F570" i="1"/>
  <c r="H256" i="1"/>
  <c r="H270" i="1" s="1"/>
  <c r="G12" i="2"/>
  <c r="I551" i="1"/>
  <c r="K548" i="1"/>
  <c r="K549" i="1"/>
  <c r="G22" i="2"/>
  <c r="K597" i="1"/>
  <c r="G646" i="1" s="1"/>
  <c r="J646" i="1" s="1"/>
  <c r="K544" i="1"/>
  <c r="H551" i="1"/>
  <c r="C29" i="10"/>
  <c r="H139" i="1"/>
  <c r="L400" i="1"/>
  <c r="C138" i="2" s="1"/>
  <c r="L392" i="1"/>
  <c r="A13" i="12"/>
  <c r="F22" i="13"/>
  <c r="H25" i="13"/>
  <c r="C103" i="2"/>
  <c r="J650" i="1"/>
  <c r="J639" i="1"/>
  <c r="J633" i="1"/>
  <c r="H570" i="1"/>
  <c r="L559" i="1"/>
  <c r="J544" i="1"/>
  <c r="L336" i="1"/>
  <c r="H337" i="1"/>
  <c r="H351" i="1"/>
  <c r="F337" i="1"/>
  <c r="F351" i="1"/>
  <c r="G191" i="1"/>
  <c r="H191" i="1"/>
  <c r="E127" i="2"/>
  <c r="E144" i="2" s="1"/>
  <c r="F551" i="1"/>
  <c r="C35" i="10"/>
  <c r="C36" i="10" s="1"/>
  <c r="L308" i="1"/>
  <c r="D5" i="13"/>
  <c r="E16" i="13"/>
  <c r="C49" i="2"/>
  <c r="C50" i="2" s="1"/>
  <c r="J654" i="1"/>
  <c r="J644" i="1"/>
  <c r="J192" i="1"/>
  <c r="L569" i="1"/>
  <c r="I570" i="1"/>
  <c r="I544" i="1"/>
  <c r="J635" i="1"/>
  <c r="G36" i="2"/>
  <c r="G49" i="2" s="1"/>
  <c r="J50" i="1"/>
  <c r="C39" i="10"/>
  <c r="H192" i="1"/>
  <c r="G628" i="1" s="1"/>
  <c r="J628" i="1" s="1"/>
  <c r="L564" i="1"/>
  <c r="L570" i="1" s="1"/>
  <c r="G544" i="1"/>
  <c r="L544" i="1"/>
  <c r="H544" i="1"/>
  <c r="K550" i="1"/>
  <c r="K551" i="1" s="1"/>
  <c r="C5" i="13"/>
  <c r="C22" i="13"/>
  <c r="F33" i="13"/>
  <c r="C137" i="2"/>
  <c r="L407" i="1"/>
  <c r="G636" i="1" s="1"/>
  <c r="J636" i="1" s="1"/>
  <c r="C16" i="13"/>
  <c r="E33" i="13"/>
  <c r="D35" i="13" s="1"/>
  <c r="G659" i="1"/>
  <c r="G663" i="1" s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625" i="1" s="1"/>
  <c r="H666" i="1" l="1"/>
  <c r="H671" i="1"/>
  <c r="D33" i="13"/>
  <c r="D36" i="13" s="1"/>
  <c r="G18" i="2"/>
  <c r="G21" i="2"/>
  <c r="J32" i="1"/>
  <c r="J51" i="1" s="1"/>
  <c r="H620" i="1" s="1"/>
  <c r="G16" i="2"/>
  <c r="J19" i="1"/>
  <c r="G620" i="1" s="1"/>
  <c r="G192" i="1"/>
  <c r="G627" i="1" s="1"/>
  <c r="G103" i="2"/>
  <c r="E103" i="2"/>
  <c r="F80" i="2"/>
  <c r="J619" i="1"/>
  <c r="J618" i="1"/>
  <c r="C140" i="2"/>
  <c r="C143" i="2" s="1"/>
  <c r="C144" i="2" s="1"/>
  <c r="G31" i="2"/>
  <c r="G50" i="2" s="1"/>
  <c r="J653" i="1"/>
  <c r="J652" i="1"/>
  <c r="G570" i="1"/>
  <c r="F544" i="1"/>
  <c r="G433" i="1"/>
  <c r="J616" i="1"/>
  <c r="I139" i="1"/>
  <c r="I192" i="1" s="1"/>
  <c r="G629" i="1" s="1"/>
  <c r="J629" i="1" s="1"/>
  <c r="G671" i="1"/>
  <c r="G666" i="1"/>
  <c r="J627" i="1"/>
  <c r="H647" i="1"/>
  <c r="J647" i="1" s="1"/>
  <c r="J351" i="1"/>
  <c r="G163" i="2"/>
  <c r="G551" i="1"/>
  <c r="H645" i="1"/>
  <c r="J645" i="1" s="1"/>
  <c r="F103" i="2"/>
  <c r="F663" i="1"/>
  <c r="I659" i="1"/>
  <c r="I663" i="1" s="1"/>
  <c r="G160" i="2"/>
  <c r="C27" i="10"/>
  <c r="G634" i="1"/>
  <c r="J634" i="1" s="1"/>
  <c r="C38" i="10" l="1"/>
  <c r="J620" i="1"/>
  <c r="F671" i="1"/>
  <c r="C4" i="10" s="1"/>
  <c r="F666" i="1"/>
  <c r="I671" i="1"/>
  <c r="C7" i="10" s="1"/>
  <c r="I666" i="1"/>
  <c r="C28" i="10"/>
  <c r="H655" i="1"/>
  <c r="C41" i="10" l="1"/>
  <c r="D23" i="10"/>
  <c r="D24" i="10"/>
  <c r="D22" i="10"/>
  <c r="D26" i="10"/>
  <c r="D18" i="10"/>
  <c r="D13" i="10"/>
  <c r="D20" i="10"/>
  <c r="D10" i="10"/>
  <c r="D25" i="10"/>
  <c r="C30" i="10"/>
  <c r="D17" i="10"/>
  <c r="D11" i="10"/>
  <c r="D15" i="10"/>
  <c r="D19" i="10"/>
  <c r="D16" i="10"/>
  <c r="D12" i="10"/>
  <c r="D21" i="10"/>
  <c r="D27" i="10"/>
  <c r="D39" i="10" l="1"/>
  <c r="D35" i="10"/>
  <c r="D37" i="10"/>
  <c r="D40" i="10"/>
  <c r="D36" i="10"/>
  <c r="D41" i="10" s="1"/>
  <c r="D38" i="10"/>
  <c r="D28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<sst xmlns="http://schemas.openxmlformats.org/spreadsheetml/2006/main" count="3950" uniqueCount="910">
  <si>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</si>
  <si>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</si>
  <si>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</si>
  <si>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</si>
  <si>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</si>
  <si>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</si>
  <si>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</si>
  <si>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</si>
  <si>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</si>
  <si>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</si>
  <si>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</si>
  <si>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</si>
  <si>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</si>
  <si>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</si>
  <si>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</si>
  <si>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</si>
  <si>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</si>
  <si>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</si>
  <si>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</si>
  <si>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</si>
  <si>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</si>
  <si>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</si>
  <si>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</si>
  <si>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</si>
  <si>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</si>
  <si>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</si>
  <si>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</si>
  <si>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</si>
  <si>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</si>
  <si>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</si>
  <si>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</si>
  <si>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</si>
  <si>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</si>
  <si>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</si>
  <si>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</si>
  <si>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</si>
  <si>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</si>
  <si>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</si>
  <si>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</si>
  <si>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</si>
  <si>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</si>
  <si>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</si>
  <si>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</si>
  <si>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</si>
  <si>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</si>
  <si>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</si>
  <si>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</si>
  <si>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</si>
  <si>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</si>
  <si>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</si>
  <si>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</si>
  <si>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</si>
  <si>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</si>
  <si>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</si>
  <si>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</si>
  <si>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</si>
  <si>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</si>
  <si>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</si>
  <si>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</si>
  <si>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</si>
  <si>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</si>
  <si>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</si>
  <si>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</si>
  <si>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</si>
  <si>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</si>
  <si>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</si>
  <si>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</si>
  <si>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</si>
  <si>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</si>
  <si>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</si>
  <si>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</si>
  <si>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</si>
  <si>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</si>
  <si>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</si>
  <si>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</si>
  <si>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</si>
  <si>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</si>
  <si>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</si>
  <si>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</si>
  <si>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</si>
  <si>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</si>
  <si>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</si>
  <si>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</si>
  <si>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</si>
  <si>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</si>
  <si>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</si>
  <si>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</si>
  <si>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</si>
  <si>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</si>
  <si>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</si>
  <si>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</si>
  <si>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</si>
  <si>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</si>
  <si>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</si>
  <si>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</si>
  <si>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</si>
  <si>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</si>
  <si>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</si>
  <si>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</si>
  <si>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</si>
  <si>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</si>
  <si>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</si>
  <si>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</si>
  <si>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</si>
  <si>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</si>
  <si>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</si>
  <si>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</si>
  <si>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</si>
  <si>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</si>
  <si>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</si>
  <si>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</si>
  <si>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</si>
  <si>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</si>
  <si>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</si>
  <si>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</si>
  <si>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</si>
  <si>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</si>
  <si>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</si>
  <si>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</si>
  <si>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</si>
  <si>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</si>
  <si>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</si>
  <si>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</si>
  <si>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</si>
  <si>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</si>
  <si>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</si>
  <si>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</si>
  <si>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</si>
  <si>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</si>
  <si>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</si>
  <si>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</si>
  <si>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</si>
  <si>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</si>
  <si>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</si>
  <si>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</si>
  <si>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</si>
  <si>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</si>
  <si>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</si>
  <si>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</si>
  <si>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</si>
  <si>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</si>
  <si>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</si>
  <si>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</si>
  <si>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</si>
  <si>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</si>
  <si>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</si>
  <si>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</si>
  <si>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</si>
  <si>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</si>
  <si>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</si>
  <si>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</si>
  <si>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</si>
  <si>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</si>
  <si>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</si>
  <si>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</si>
  <si>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</si>
  <si>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</si>
  <si>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</si>
  <si>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</si>
  <si>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</si>
  <si>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</si>
  <si>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</si>
  <si>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</si>
  <si>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</si>
  <si>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</si>
  <si>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</si>
  <si>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</si>
  <si>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</si>
  <si>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</si>
  <si>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</si>
  <si>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</si>
  <si>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</si>
  <si>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</si>
  <si>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</si>
  <si>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</si>
  <si>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</si>
  <si>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</si>
  <si>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</si>
  <si>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</si>
  <si>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</si>
  <si>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</si>
  <si>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</si>
  <si>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</si>
  <si>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</si>
  <si>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</si>
  <si>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</si>
  <si>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</si>
  <si>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</si>
  <si>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</si>
  <si>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</si>
  <si>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</si>
  <si>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</si>
  <si>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</si>
  <si>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</si>
  <si>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</si>
  <si>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</si>
  <si>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</si>
  <si>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</si>
  <si>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</si>
  <si>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</si>
  <si>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</si>
  <si>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</si>
  <si>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</si>
  <si>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</si>
  <si>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</si>
  <si>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</si>
  <si>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</si>
  <si>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</si>
  <si>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</si>
  <si>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</si>
  <si>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</si>
  <si>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</si>
  <si>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</si>
  <si>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</si>
  <si>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</si>
  <si>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</si>
  <si>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</si>
  <si>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</si>
  <si>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</si>
  <si>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</si>
  <si>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</si>
  <si>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</si>
  <si>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</si>
  <si>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</si>
  <si>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</si>
  <si>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</si>
  <si>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</si>
  <si>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</si>
  <si>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</si>
  <si>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</si>
  <si>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</si>
  <si>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</si>
  <si>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</si>
  <si>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</si>
  <si>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</si>
  <si>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</si>
  <si>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</si>
  <si>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</si>
  <si>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</si>
  <si>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</si>
  <si>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</si>
  <si>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</si>
  <si>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</si>
  <si>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</si>
  <si>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</si>
  <si>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</si>
  <si>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</si>
  <si>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</si>
  <si>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</si>
  <si>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</si>
  <si>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</si>
  <si>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</si>
  <si>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</si>
  <si>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</si>
  <si>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</si>
  <si>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</si>
  <si>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</si>
  <si>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</si>
  <si>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</si>
  <si>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</si>
  <si>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</si>
  <si>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</si>
  <si>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</si>
  <si>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</si>
  <si>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</si>
  <si>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</si>
  <si>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</si>
  <si>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</si>
  <si>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</si>
  <si>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</si>
  <si>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</si>
  <si>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</si>
  <si>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</si>
  <si>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</si>
  <si>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</si>
  <si>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</si>
  <si>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</si>
  <si>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</si>
  <si>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</si>
  <si>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</si>
  <si>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</si>
  <si>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</si>
  <si>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</si>
  <si>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</si>
  <si>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</si>
  <si>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</si>
  <si>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</si>
  <si>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</si>
  <si>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</si>
  <si>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</si>
  <si>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</si>
  <si>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</si>
  <si>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</si>
  <si>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</si>
  <si>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</si>
  <si>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</si>
  <si>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</si>
  <si>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</si>
  <si>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</si>
  <si>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</si>
  <si>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</si>
  <si>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</si>
  <si>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</si>
  <si>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</si>
  <si>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</si>
  <si>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</si>
  <si>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</si>
  <si>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</si>
  <si>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</si>
  <si>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</si>
  <si>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</si>
  <si>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</si>
  <si>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</si>
  <si>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</si>
  <si>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</si>
  <si>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</si>
  <si>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</si>
  <si>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</si>
  <si>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</si>
  <si>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</si>
  <si>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</si>
  <si>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</si>
  <si>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</si>
  <si>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</si>
  <si>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</si>
  <si>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</si>
  <si>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</si>
  <si>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</si>
  <si>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</si>
  <si>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</si>
  <si>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</si>
  <si>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</si>
  <si>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</si>
  <si>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</si>
  <si>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</si>
  <si>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</si>
  <si>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</si>
  <si>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</si>
  <si>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</si>
  <si>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</si>
  <si>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</si>
  <si>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</si>
  <si>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</si>
  <si>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</si>
  <si>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</si>
  <si>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</si>
  <si>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</si>
  <si>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</si>
  <si>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</si>
  <si>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</si>
  <si>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</si>
  <si>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</si>
  <si>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</si>
  <si>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</si>
  <si>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</si>
  <si>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</si>
  <si>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</si>
  <si>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</si>
  <si>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</si>
  <si>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</si>
  <si>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</si>
  <si>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</si>
  <si>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</si>
  <si>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</si>
  <si>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</si>
  <si>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</si>
  <si>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</si>
  <si>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</si>
  <si>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</si>
  <si>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</si>
  <si>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</si>
  <si>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</si>
  <si>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</si>
  <si>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</si>
  <si>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</si>
  <si>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</si>
  <si>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</si>
  <si>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</si>
  <si>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</si>
  <si>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</si>
  <si>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</si>
  <si>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</si>
  <si>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</si>
  <si>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</si>
  <si>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</si>
  <si>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</si>
  <si>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</si>
  <si>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</si>
  <si>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</si>
  <si>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</si>
  <si>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</si>
  <si>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</si>
  <si>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</si>
  <si>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</si>
  <si>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</si>
  <si>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</si>
  <si>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</si>
  <si>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</si>
  <si>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</si>
  <si>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</si>
  <si>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</si>
  <si>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</si>
  <si>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</si>
  <si>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</si>
  <si>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</si>
  <si>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</si>
  <si>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</si>
  <si>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</si>
  <si>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</si>
  <si>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</si>
  <si>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</si>
  <si>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</si>
  <si>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</si>
  <si>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</si>
  <si>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</si>
  <si>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</si>
  <si>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</si>
  <si>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</si>
  <si>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</si>
  <si>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</si>
  <si>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</si>
  <si>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</si>
  <si>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</si>
  <si>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</si>
  <si>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</si>
  <si>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</si>
  <si>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</si>
  <si>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</si>
  <si>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</si>
  <si>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</si>
  <si>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</si>
  <si>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</si>
  <si>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</si>
  <si>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</si>
  <si>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</si>
  <si>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</si>
  <si>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</si>
  <si>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</si>
  <si>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</si>
  <si>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</si>
  <si>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</si>
  <si>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</si>
  <si>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</si>
  <si>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</si>
  <si>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</si>
  <si>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</si>
  <si>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</si>
  <si>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</si>
  <si>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</si>
  <si>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</si>
  <si>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</si>
  <si>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</si>
  <si>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</si>
  <si>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</si>
  <si>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</si>
  <si>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</si>
  <si>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</si>
  <si>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</si>
  <si>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</si>
  <si>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</si>
  <si>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</si>
  <si>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</si>
  <si>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</si>
  <si>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</si>
  <si>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</si>
  <si>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</si>
  <si>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</si>
  <si>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</si>
  <si>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</si>
  <si>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</si>
  <si>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</si>
  <si>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</si>
  <si>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</si>
  <si>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</si>
  <si>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</si>
  <si>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</si>
  <si>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</si>
  <si>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</si>
  <si>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</si>
  <si>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</si>
  <si>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</si>
  <si>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</si>
  <si>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</si>
  <si>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</si>
  <si>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</si>
  <si>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</si>
  <si>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</si>
  <si>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</si>
  <si>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</si>
  <si>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</si>
  <si>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</si>
  <si>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</si>
  <si>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</si>
  <si>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</si>
  <si>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</si>
  <si>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</si>
  <si>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</si>
  <si>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</si>
  <si>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</si>
  <si>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</si>
  <si>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</si>
  <si>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</si>
  <si>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</si>
  <si>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</si>
  <si>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</si>
  <si>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</si>
  <si>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</si>
  <si>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</si>
  <si>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</si>
  <si>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</si>
  <si>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</si>
  <si>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</si>
  <si>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</si>
  <si>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</si>
  <si>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</si>
  <si>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</si>
  <si>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</si>
  <si>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</si>
  <si>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</si>
  <si>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</si>
  <si>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</si>
  <si>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</si>
  <si>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</si>
  <si>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</si>
  <si>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</si>
  <si>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</si>
  <si>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</si>
  <si>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</si>
  <si>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</si>
  <si>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</si>
  <si>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</si>
  <si>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</si>
  <si>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</si>
  <si>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</si>
  <si>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</si>
  <si>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</si>
  <si>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</si>
  <si>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</si>
  <si>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</si>
  <si>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</si>
  <si>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</si>
  <si>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</si>
  <si>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</si>
  <si>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</si>
  <si>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</si>
  <si>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</si>
  <si>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</si>
  <si>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</si>
  <si>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</si>
  <si>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</si>
  <si>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</si>
  <si>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</si>
  <si>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</si>
  <si>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</si>
  <si>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</si>
  <si>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</si>
  <si>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</si>
  <si>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</si>
  <si>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</si>
  <si>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</si>
  <si>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</si>
  <si>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</si>
  <si>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</si>
  <si>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</si>
  <si>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</si>
  <si>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</si>
  <si>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</si>
  <si>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</si>
  <si>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</si>
  <si>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</si>
  <si>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</si>
  <si>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</si>
  <si>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</si>
  <si>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</si>
  <si>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</si>
  <si>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</si>
  <si>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</si>
  <si>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</si>
  <si>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</si>
  <si>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</si>
  <si>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</si>
  <si>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</si>
  <si>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</si>
  <si>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</si>
  <si>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</si>
  <si>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</si>
  <si>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</si>
  <si>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</si>
  <si>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</si>
  <si>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</si>
  <si>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</si>
  <si>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</si>
  <si>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</si>
  <si>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</si>
  <si>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</si>
  <si>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</si>
  <si>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</si>
  <si>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</si>
  <si>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</si>
  <si>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</si>
  <si>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</si>
  <si>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</si>
  <si>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</si>
  <si>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</si>
  <si>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</si>
  <si>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</si>
  <si>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</si>
  <si>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</si>
  <si>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</si>
  <si>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</si>
  <si>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</si>
  <si>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</si>
  <si>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</si>
  <si>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</si>
  <si>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</si>
  <si>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</si>
  <si>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</si>
  <si>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</si>
  <si>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</si>
  <si>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</si>
  <si>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</si>
  <si>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</si>
  <si>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</si>
  <si>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</si>
  <si>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</si>
  <si>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</si>
  <si>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</si>
  <si>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</si>
  <si>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</si>
  <si>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</si>
  <si>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</si>
  <si>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</si>
  <si>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</si>
  <si>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</si>
  <si>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</si>
  <si>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</si>
  <si>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</si>
  <si>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</si>
  <si>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</si>
  <si>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</si>
  <si>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</si>
  <si>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</si>
  <si>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</si>
  <si>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</si>
  <si>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</si>
  <si>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</si>
  <si>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</si>
  <si>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</si>
  <si>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</si>
  <si>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</si>
  <si>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</si>
  <si>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</si>
  <si>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</si>
  <si>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</si>
  <si>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</si>
  <si>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</si>
  <si>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</si>
  <si>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</si>
  <si>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</si>
  <si>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</si>
  <si>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</si>
  <si>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</si>
  <si>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</si>
  <si>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</si>
  <si>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</si>
  <si>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</si>
  <si>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</si>
  <si>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</si>
  <si>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</si>
  <si>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</si>
  <si>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</si>
  <si>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</si>
  <si>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</si>
  <si>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</si>
  <si>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</si>
  <si>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</si>
  <si>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</si>
  <si>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</si>
  <si>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</si>
  <si>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</si>
  <si>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</si>
  <si>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</si>
  <si>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</si>
  <si>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</si>
  <si>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</si>
  <si>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</si>
  <si>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</si>
  <si>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</si>
  <si>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</si>
  <si>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</si>
  <si>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</si>
  <si>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</si>
  <si>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</si>
  <si>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</si>
  <si>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</si>
  <si>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</si>
  <si>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</si>
  <si>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</si>
  <si>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</si>
  <si>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</si>
  <si>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</si>
  <si>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</si>
  <si>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</si>
  <si>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</si>
  <si>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</si>
  <si>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</si>
  <si>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</si>
  <si>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</si>
  <si>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</si>
  <si>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</si>
  <si>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</si>
  <si>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</si>
  <si>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</si>
  <si>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</si>
  <si>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</si>
  <si>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</si>
  <si>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</si>
  <si>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</si>
  <si>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</si>
  <si>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</si>
  <si>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</si>
  <si>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</si>
  <si>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</si>
  <si>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</si>
  <si>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</si>
  <si>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</si>
  <si>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</si>
  <si>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</si>
  <si>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</si>
  <si>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</si>
  <si>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</si>
  <si>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</si>
  <si>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</si>
  <si>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</si>
  <si>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</si>
  <si>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</si>
  <si>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</si>
  <si>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</si>
  <si>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</si>
  <si>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</si>
  <si>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</si>
  <si>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</si>
  <si>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</si>
  <si>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</si>
  <si>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</si>
  <si>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</si>
  <si>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</si>
  <si>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</si>
  <si>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</si>
  <si>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</si>
  <si>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</si>
  <si>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</si>
  <si>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</si>
  <si>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</si>
  <si>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</si>
  <si>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</si>
  <si>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</si>
  <si>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</si>
  <si>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</si>
  <si>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</si>
  <si>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</si>
  <si>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</si>
  <si>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</si>
  <si>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</si>
  <si>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</si>
  <si>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</si>
  <si>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</si>
  <si>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</si>
  <si>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</si>
  <si>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</si>
  <si>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</si>
  <si>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</si>
  <si>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</si>
  <si>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</si>
  <si>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</si>
  <si>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</si>
  <si>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</si>
  <si>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</si>
  <si>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</si>
  <si>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</si>
  <si>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</si>
  <si>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</si>
  <si>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</si>
  <si>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</si>
  <si>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</si>
  <si>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</si>
  <si>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</si>
  <si>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</si>
  <si>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</si>
  <si>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</si>
  <si>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</si>
  <si>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</si>
  <si>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</si>
  <si>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</si>
  <si>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</si>
  <si>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</si>
  <si>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</si>
  <si>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</si>
  <si>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</si>
  <si>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</si>
  <si>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</si>
  <si>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</si>
  <si>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</si>
  <si>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</si>
  <si>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</si>
  <si>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</si>
  <si>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</si>
  <si>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</si>
  <si>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</si>
  <si>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</si>
  <si>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</si>
  <si>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</si>
  <si>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</si>
  <si>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</si>
  <si>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</si>
  <si>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</si>
  <si>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</si>
  <si>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</si>
  <si>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</si>
  <si>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</si>
  <si>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</si>
  <si>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</si>
  <si>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</si>
  <si>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</si>
  <si>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</si>
  <si>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</si>
  <si>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</si>
  <si>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</si>
  <si>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</si>
  <si>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</si>
  <si>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</si>
  <si>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</si>
  <si>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</si>
  <si>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</si>
  <si>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</si>
  <si>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</si>
  <si>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</si>
  <si>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</si>
  <si>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</si>
  <si>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</si>
  <si>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</si>
  <si>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</si>
  <si>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</si>
  <si>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</si>
  <si>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</si>
  <si>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</si>
  <si>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</si>
  <si>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</si>
  <si>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</si>
  <si>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</si>
  <si>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</si>
  <si>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</si>
  <si>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</si>
  <si>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</si>
  <si>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</si>
  <si>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</si>
  <si>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</si>
  <si>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</si>
  <si>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</si>
  <si>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</si>
  <si>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</si>
  <si>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</si>
  <si>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</si>
  <si>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</si>
  <si>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</si>
  <si>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</si>
  <si>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</si>
  <si>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</si>
  <si>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</si>
  <si>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</si>
  <si>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</si>
  <si>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</si>
  <si>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</si>
  <si>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</si>
  <si>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</si>
  <si>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</si>
  <si>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</si>
  <si>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</si>
  <si>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</si>
  <si>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</si>
  <si>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</si>
  <si>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</si>
  <si>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</si>
  <si>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</si>
  <si>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</si>
  <si>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</si>
  <si>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</si>
  <si>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</si>
  <si>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</si>
  <si>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</si>
  <si>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</si>
  <si>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</si>
  <si>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</si>
  <si>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</si>
  <si>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</si>
  <si>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</si>
  <si>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</si>
  <si>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</si>
  <si>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</si>
  <si>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</si>
  <si>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</si>
  <si>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</si>
  <si>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</si>
  <si>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</si>
  <si>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</si>
  <si>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</si>
  <si>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</si>
  <si>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</si>
  <si>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</si>
  <si>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Newfields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</si>
</sst>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I318" sqref="I318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387</v>
      </c>
      <c r="C2" s="21">
        <v>387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348914.86</v>
      </c>
      <c r="G9" s="18">
        <v>7247.19</v>
      </c>
      <c r="H9" s="18">
        <v>6673.41</v>
      </c>
      <c r="I9" s="18"/>
      <c r="J9" s="67">
        <f>SUM(I438)</f>
        <v>22861.78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3500</v>
      </c>
      <c r="G14" s="18">
        <v>482.62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 t="s">
        <v>287</v>
      </c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352414.86</v>
      </c>
      <c r="G19" s="41">
        <f>SUM(G9:G18)</f>
        <v>7729.8099999999995</v>
      </c>
      <c r="H19" s="41">
        <f>SUM(H9:H18)</f>
        <v>6673.41</v>
      </c>
      <c r="I19" s="41">
        <f>SUM(I9:I18)</f>
        <v>0</v>
      </c>
      <c r="J19" s="41">
        <f>SUM(J9:J18)</f>
        <v>22861.78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146501.78</v>
      </c>
      <c r="G22" s="18">
        <v>2166.7199999999998</v>
      </c>
      <c r="H22" s="18">
        <v>-14285.59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700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80254.86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6683.9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233440.54</v>
      </c>
      <c r="G32" s="41">
        <f>SUM(G22:G31)</f>
        <v>2166.7199999999998</v>
      </c>
      <c r="H32" s="41">
        <f>SUM(H22:H31)</f>
        <v>-13585.59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 t="s">
        <v>287</v>
      </c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5563.09</v>
      </c>
      <c r="H47" s="18">
        <v>20259</v>
      </c>
      <c r="I47" s="18"/>
      <c r="J47" s="13">
        <f>SUM(I458)</f>
        <v>22861.78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118974.32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118974.32</v>
      </c>
      <c r="G50" s="41">
        <f>SUM(G35:G49)</f>
        <v>5563.09</v>
      </c>
      <c r="H50" s="41">
        <f>SUM(H35:H49)</f>
        <v>20259</v>
      </c>
      <c r="I50" s="41">
        <f>SUM(I35:I49)</f>
        <v>0</v>
      </c>
      <c r="J50" s="41">
        <f>SUM(J35:J49)</f>
        <v>22861.78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352414.86</v>
      </c>
      <c r="G51" s="41">
        <f>G50+G32</f>
        <v>7729.8099999999995</v>
      </c>
      <c r="H51" s="41">
        <f>H50+H32</f>
        <v>6673.41</v>
      </c>
      <c r="I51" s="41">
        <f>I50+I32</f>
        <v>0</v>
      </c>
      <c r="J51" s="41">
        <f>J50+J32</f>
        <v>22861.78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1488054</v>
      </c>
      <c r="G56" s="18"/>
      <c r="H56" s="18"/>
      <c r="I56" s="18"/>
      <c r="J56" s="18" t="s">
        <v>287</v>
      </c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1488054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221.34</v>
      </c>
      <c r="G95" s="18"/>
      <c r="H95" s="18"/>
      <c r="I95" s="18"/>
      <c r="J95" s="18">
        <v>13.16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19027.810000000001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>
        <v>10313.06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2262.66</v>
      </c>
      <c r="I101" s="18"/>
      <c r="J101" s="18" t="s">
        <v>287</v>
      </c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1186.1099999999999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1407.4499999999998</v>
      </c>
      <c r="G110" s="41">
        <f>SUM(G95:G109)</f>
        <v>19027.810000000001</v>
      </c>
      <c r="H110" s="41">
        <f>SUM(H95:H109)</f>
        <v>12575.72</v>
      </c>
      <c r="I110" s="41">
        <f>SUM(I95:I109)</f>
        <v>0</v>
      </c>
      <c r="J110" s="41">
        <f>SUM(J95:J109)</f>
        <v>13.16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1489461.45</v>
      </c>
      <c r="G111" s="41">
        <f>G59+G110</f>
        <v>19027.810000000001</v>
      </c>
      <c r="H111" s="41">
        <f>H59+H78+H93+H110</f>
        <v>12575.72</v>
      </c>
      <c r="I111" s="41">
        <f>I59+I110</f>
        <v>0</v>
      </c>
      <c r="J111" s="41">
        <f>J59+J110</f>
        <v>13.16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297439.28999999998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254879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257.70999999999998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552576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552576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11801.63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11801.63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2714.08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6021.38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6021.38</v>
      </c>
      <c r="G161" s="41">
        <f>SUM(G149:G160)</f>
        <v>2714.08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17823.009999999998</v>
      </c>
      <c r="G168" s="41">
        <f>G146+G161+SUM(G162:G167)</f>
        <v>2714.08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10000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 t="s">
        <v>287</v>
      </c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10000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10000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2059860.46</v>
      </c>
      <c r="G192" s="47">
        <f>G111+G139+G168+G191</f>
        <v>21741.89</v>
      </c>
      <c r="H192" s="47">
        <f>H111+H139+H168+H191</f>
        <v>12575.72</v>
      </c>
      <c r="I192" s="47">
        <f>I111+I139+I168+I191</f>
        <v>0</v>
      </c>
      <c r="J192" s="47">
        <f>J111+J139+J191</f>
        <v>10013.16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629220.32999999996</v>
      </c>
      <c r="G196" s="18">
        <v>253971.76</v>
      </c>
      <c r="H196" s="18">
        <v>270</v>
      </c>
      <c r="I196" s="18">
        <v>21238.93</v>
      </c>
      <c r="J196" s="18">
        <v>6922.45</v>
      </c>
      <c r="K196" s="18"/>
      <c r="L196" s="19">
        <f>SUM(F196:K196)</f>
        <v>911623.47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211930.69</v>
      </c>
      <c r="G197" s="18">
        <v>57857.72</v>
      </c>
      <c r="H197" s="18">
        <v>4804.08</v>
      </c>
      <c r="I197" s="18">
        <v>1940.25</v>
      </c>
      <c r="J197" s="18">
        <v>1831.31</v>
      </c>
      <c r="K197" s="18"/>
      <c r="L197" s="19">
        <f>SUM(F197:K197)</f>
        <v>278364.05000000005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>
        <v>4749.8</v>
      </c>
      <c r="L199" s="19">
        <f>SUM(F199:K199)</f>
        <v>4749.8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135888.98000000001</v>
      </c>
      <c r="G201" s="18">
        <v>40219.97</v>
      </c>
      <c r="H201" s="18">
        <v>12079.25</v>
      </c>
      <c r="I201" s="18">
        <v>831.51</v>
      </c>
      <c r="J201" s="18">
        <v>50</v>
      </c>
      <c r="K201" s="18"/>
      <c r="L201" s="19">
        <f t="shared" ref="L201:L207" si="0">SUM(F201:K201)</f>
        <v>189069.71000000002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28793.88</v>
      </c>
      <c r="G202" s="18">
        <v>16200.84</v>
      </c>
      <c r="H202" s="18">
        <v>9168.9500000000007</v>
      </c>
      <c r="I202" s="18">
        <v>1697.89</v>
      </c>
      <c r="J202" s="18">
        <v>2949.39</v>
      </c>
      <c r="K202" s="18"/>
      <c r="L202" s="19">
        <f t="shared" si="0"/>
        <v>58810.95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2925</v>
      </c>
      <c r="G203" s="18">
        <v>1682.67</v>
      </c>
      <c r="H203" s="18">
        <v>63053.57</v>
      </c>
      <c r="I203" s="18"/>
      <c r="J203" s="18"/>
      <c r="K203" s="18"/>
      <c r="L203" s="19">
        <f t="shared" si="0"/>
        <v>67661.240000000005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130762.4</v>
      </c>
      <c r="G204" s="18">
        <v>50170.74</v>
      </c>
      <c r="H204" s="18">
        <v>9726.9500000000007</v>
      </c>
      <c r="I204" s="18">
        <v>2198.91</v>
      </c>
      <c r="J204" s="18">
        <v>740.34</v>
      </c>
      <c r="K204" s="18"/>
      <c r="L204" s="19">
        <f t="shared" si="0"/>
        <v>193599.34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52494.92</v>
      </c>
      <c r="G206" s="18">
        <v>12749.3</v>
      </c>
      <c r="H206" s="18">
        <v>117173.05</v>
      </c>
      <c r="I206" s="18">
        <v>56669.919999999998</v>
      </c>
      <c r="J206" s="18">
        <v>12757.75</v>
      </c>
      <c r="K206" s="18"/>
      <c r="L206" s="19">
        <f t="shared" si="0"/>
        <v>251844.94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51777.45</v>
      </c>
      <c r="I207" s="18"/>
      <c r="J207" s="18"/>
      <c r="K207" s="18"/>
      <c r="L207" s="19">
        <f t="shared" si="0"/>
        <v>51777.45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1192016.2</v>
      </c>
      <c r="G210" s="41">
        <f t="shared" si="1"/>
        <v>432852.99999999994</v>
      </c>
      <c r="H210" s="41">
        <f t="shared" si="1"/>
        <v>268053.3</v>
      </c>
      <c r="I210" s="41">
        <f t="shared" si="1"/>
        <v>84577.41</v>
      </c>
      <c r="J210" s="41">
        <f t="shared" si="1"/>
        <v>25251.239999999998</v>
      </c>
      <c r="K210" s="41">
        <f t="shared" si="1"/>
        <v>4749.8</v>
      </c>
      <c r="L210" s="41">
        <f t="shared" si="1"/>
        <v>2007500.95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1192016.2</v>
      </c>
      <c r="G256" s="41">
        <f t="shared" si="8"/>
        <v>432852.99999999994</v>
      </c>
      <c r="H256" s="41">
        <f t="shared" si="8"/>
        <v>268053.3</v>
      </c>
      <c r="I256" s="41">
        <f t="shared" si="8"/>
        <v>84577.41</v>
      </c>
      <c r="J256" s="41">
        <f t="shared" si="8"/>
        <v>25251.239999999998</v>
      </c>
      <c r="K256" s="41">
        <f t="shared" si="8"/>
        <v>4749.8</v>
      </c>
      <c r="L256" s="41">
        <f t="shared" si="8"/>
        <v>2007500.95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10000</v>
      </c>
      <c r="L265" s="19">
        <f t="shared" si="9"/>
        <v>10000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10000</v>
      </c>
      <c r="L269" s="41">
        <f t="shared" si="9"/>
        <v>10000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1192016.2</v>
      </c>
      <c r="G270" s="42">
        <f t="shared" si="11"/>
        <v>432852.99999999994</v>
      </c>
      <c r="H270" s="42">
        <f t="shared" si="11"/>
        <v>268053.3</v>
      </c>
      <c r="I270" s="42">
        <f t="shared" si="11"/>
        <v>84577.41</v>
      </c>
      <c r="J270" s="42">
        <f t="shared" si="11"/>
        <v>25251.239999999998</v>
      </c>
      <c r="K270" s="42">
        <f t="shared" si="11"/>
        <v>14749.8</v>
      </c>
      <c r="L270" s="42">
        <f t="shared" si="11"/>
        <v>2017500.95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>
        <v>151.38</v>
      </c>
      <c r="J275" s="18"/>
      <c r="K275" s="18"/>
      <c r="L275" s="19">
        <f>SUM(F275:K275)</f>
        <v>151.38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>
        <v>12760.39</v>
      </c>
      <c r="J280" s="18"/>
      <c r="K280" s="18"/>
      <c r="L280" s="19">
        <f t="shared" ref="L280:L286" si="12">SUM(F280:K280)</f>
        <v>12760.39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12911.769999999999</v>
      </c>
      <c r="J289" s="42">
        <f t="shared" si="13"/>
        <v>0</v>
      </c>
      <c r="K289" s="42">
        <f t="shared" si="13"/>
        <v>0</v>
      </c>
      <c r="L289" s="41">
        <f t="shared" si="13"/>
        <v>12911.769999999999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12911.769999999999</v>
      </c>
      <c r="J337" s="41">
        <f t="shared" si="20"/>
        <v>0</v>
      </c>
      <c r="K337" s="41">
        <f t="shared" si="20"/>
        <v>0</v>
      </c>
      <c r="L337" s="41">
        <f t="shared" si="20"/>
        <v>12911.769999999999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 t="s">
        <v>287</v>
      </c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12911.769999999999</v>
      </c>
      <c r="J351" s="41">
        <f>J337</f>
        <v>0</v>
      </c>
      <c r="K351" s="47">
        <f>K337+K350</f>
        <v>0</v>
      </c>
      <c r="L351" s="41">
        <f>L337+L350</f>
        <v>12911.769999999999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3579.6</v>
      </c>
      <c r="G357" s="18">
        <v>223.39</v>
      </c>
      <c r="H357" s="18"/>
      <c r="I357" s="18">
        <v>18098.38</v>
      </c>
      <c r="J357" s="18"/>
      <c r="K357" s="18"/>
      <c r="L357" s="13">
        <f>SUM(F357:K357)</f>
        <v>21901.370000000003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3579.6</v>
      </c>
      <c r="G361" s="47">
        <f t="shared" si="22"/>
        <v>223.39</v>
      </c>
      <c r="H361" s="47">
        <f t="shared" si="22"/>
        <v>0</v>
      </c>
      <c r="I361" s="47">
        <f t="shared" si="22"/>
        <v>18098.38</v>
      </c>
      <c r="J361" s="47">
        <f t="shared" si="22"/>
        <v>0</v>
      </c>
      <c r="K361" s="47">
        <f t="shared" si="22"/>
        <v>0</v>
      </c>
      <c r="L361" s="47">
        <f t="shared" si="22"/>
        <v>21901.370000000003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14268.25</v>
      </c>
      <c r="G366" s="18"/>
      <c r="H366" s="18"/>
      <c r="I366" s="56">
        <f>SUM(F366:H366)</f>
        <v>14268.25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3830.13</v>
      </c>
      <c r="G367" s="63"/>
      <c r="H367" s="63"/>
      <c r="I367" s="56">
        <f>SUM(F367:H367)</f>
        <v>3830.13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18098.38</v>
      </c>
      <c r="G368" s="47">
        <f>SUM(G366:G367)</f>
        <v>0</v>
      </c>
      <c r="H368" s="47">
        <f>SUM(H366:H367)</f>
        <v>0</v>
      </c>
      <c r="I368" s="47">
        <f>SUM(I366:I367)</f>
        <v>18098.38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 t="s">
        <v>287</v>
      </c>
      <c r="G395" s="18">
        <v>10000</v>
      </c>
      <c r="H395" s="18">
        <v>13.16</v>
      </c>
      <c r="I395" s="18"/>
      <c r="J395" s="24" t="s">
        <v>289</v>
      </c>
      <c r="K395" s="24" t="s">
        <v>289</v>
      </c>
      <c r="L395" s="56">
        <f t="shared" si="26"/>
        <v>10013.16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10000</v>
      </c>
      <c r="H400" s="47">
        <f>SUM(H394:H399)</f>
        <v>13.16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10013.16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10000</v>
      </c>
      <c r="H407" s="47">
        <f>H392+H400+H406</f>
        <v>13.16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10013.16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22861.78</v>
      </c>
      <c r="G438" s="18"/>
      <c r="H438" s="18"/>
      <c r="I438" s="56">
        <f t="shared" ref="I438:I444" si="33">SUM(F438:H438)</f>
        <v>22861.78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22861.78</v>
      </c>
      <c r="G445" s="13">
        <f>SUM(G438:G444)</f>
        <v>0</v>
      </c>
      <c r="H445" s="13">
        <f>SUM(H438:H444)</f>
        <v>0</v>
      </c>
      <c r="I445" s="13">
        <f>SUM(I438:I444)</f>
        <v>22861.78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22861.78</v>
      </c>
      <c r="G458" s="18"/>
      <c r="H458" s="18"/>
      <c r="I458" s="56">
        <f t="shared" si="34"/>
        <v>22861.78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22861.78</v>
      </c>
      <c r="G459" s="83">
        <f>SUM(G453:G458)</f>
        <v>0</v>
      </c>
      <c r="H459" s="83">
        <f>SUM(H453:H458)</f>
        <v>0</v>
      </c>
      <c r="I459" s="83">
        <f>SUM(I453:I458)</f>
        <v>22861.78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22861.78</v>
      </c>
      <c r="G460" s="42">
        <f>G451+G459</f>
        <v>0</v>
      </c>
      <c r="H460" s="42">
        <f>H451+H459</f>
        <v>0</v>
      </c>
      <c r="I460" s="42">
        <f>I451+I459</f>
        <v>22861.78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76614.81</v>
      </c>
      <c r="G464" s="18">
        <v>5722.57</v>
      </c>
      <c r="H464" s="18">
        <v>20595.05</v>
      </c>
      <c r="I464" s="18"/>
      <c r="J464" s="18">
        <v>12848.62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2059860.46</v>
      </c>
      <c r="G467" s="18">
        <v>21741.89</v>
      </c>
      <c r="H467" s="18">
        <v>12575.72</v>
      </c>
      <c r="I467" s="18"/>
      <c r="J467" s="18">
        <v>10013.16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2059860.46</v>
      </c>
      <c r="G469" s="53">
        <f>SUM(G467:G468)</f>
        <v>21741.89</v>
      </c>
      <c r="H469" s="53">
        <f>SUM(H467:H468)</f>
        <v>12575.72</v>
      </c>
      <c r="I469" s="53">
        <f>SUM(I467:I468)</f>
        <v>0</v>
      </c>
      <c r="J469" s="53">
        <f>SUM(J467:J468)</f>
        <v>10013.16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2017500.95</v>
      </c>
      <c r="G471" s="18">
        <v>21901.37</v>
      </c>
      <c r="H471" s="18">
        <v>12911.77</v>
      </c>
      <c r="I471" s="18"/>
      <c r="J471" s="18">
        <v>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2017500.95</v>
      </c>
      <c r="G473" s="53">
        <f>SUM(G471:G472)</f>
        <v>21901.37</v>
      </c>
      <c r="H473" s="53">
        <f>SUM(H471:H472)</f>
        <v>12911.77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118974.32000000007</v>
      </c>
      <c r="G475" s="53">
        <f>(G464+G469)- G473</f>
        <v>5563.09</v>
      </c>
      <c r="H475" s="53">
        <f>(H464+H469)- H473</f>
        <v>20258.999999999996</v>
      </c>
      <c r="I475" s="53">
        <f>(I464+I469)- I473</f>
        <v>0</v>
      </c>
      <c r="J475" s="53">
        <f>(J464+J469)- J473</f>
        <v>22861.78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211930.69</v>
      </c>
      <c r="G520" s="18">
        <v>57857.72</v>
      </c>
      <c r="H520" s="18">
        <v>4804.08</v>
      </c>
      <c r="I520" s="18">
        <v>1940.25</v>
      </c>
      <c r="J520" s="18">
        <v>1831.31</v>
      </c>
      <c r="K520" s="18"/>
      <c r="L520" s="88">
        <f>SUM(F520:K520)</f>
        <v>278364.05000000005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211930.69</v>
      </c>
      <c r="G523" s="108">
        <f t="shared" ref="G523:L523" si="36">SUM(G520:G522)</f>
        <v>57857.72</v>
      </c>
      <c r="H523" s="108">
        <f t="shared" si="36"/>
        <v>4804.08</v>
      </c>
      <c r="I523" s="108">
        <f t="shared" si="36"/>
        <v>1940.25</v>
      </c>
      <c r="J523" s="108">
        <f t="shared" si="36"/>
        <v>1831.31</v>
      </c>
      <c r="K523" s="108">
        <f t="shared" si="36"/>
        <v>0</v>
      </c>
      <c r="L523" s="89">
        <f t="shared" si="36"/>
        <v>278364.05000000005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134420.98000000001</v>
      </c>
      <c r="G525" s="18">
        <v>37637.870000000003</v>
      </c>
      <c r="H525" s="18">
        <v>12224.25</v>
      </c>
      <c r="I525" s="18">
        <v>831.51</v>
      </c>
      <c r="J525" s="18">
        <v>50</v>
      </c>
      <c r="K525" s="18"/>
      <c r="L525" s="88">
        <f>SUM(F525:K525)</f>
        <v>185164.61000000002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134420.98000000001</v>
      </c>
      <c r="G528" s="89">
        <f t="shared" ref="G528:L528" si="37">SUM(G525:G527)</f>
        <v>37637.870000000003</v>
      </c>
      <c r="H528" s="89">
        <f t="shared" si="37"/>
        <v>12224.25</v>
      </c>
      <c r="I528" s="89">
        <f t="shared" si="37"/>
        <v>831.51</v>
      </c>
      <c r="J528" s="89">
        <f t="shared" si="37"/>
        <v>50</v>
      </c>
      <c r="K528" s="89">
        <f t="shared" si="37"/>
        <v>0</v>
      </c>
      <c r="L528" s="89">
        <f t="shared" si="37"/>
        <v>185164.61000000002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45766.84</v>
      </c>
      <c r="G530" s="18">
        <v>13730.05</v>
      </c>
      <c r="H530" s="18">
        <v>1653.58</v>
      </c>
      <c r="I530" s="18">
        <v>499.67</v>
      </c>
      <c r="J530" s="18">
        <v>125.85</v>
      </c>
      <c r="K530" s="18"/>
      <c r="L530" s="88">
        <f>SUM(F530:K530)</f>
        <v>61775.99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45766.84</v>
      </c>
      <c r="G533" s="89">
        <f t="shared" ref="G533:L533" si="38">SUM(G530:G532)</f>
        <v>13730.05</v>
      </c>
      <c r="H533" s="89">
        <f t="shared" si="38"/>
        <v>1653.58</v>
      </c>
      <c r="I533" s="89">
        <f t="shared" si="38"/>
        <v>499.67</v>
      </c>
      <c r="J533" s="89">
        <f t="shared" si="38"/>
        <v>125.85</v>
      </c>
      <c r="K533" s="89">
        <f t="shared" si="38"/>
        <v>0</v>
      </c>
      <c r="L533" s="89">
        <f t="shared" si="38"/>
        <v>61775.99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178.25</v>
      </c>
      <c r="I535" s="18"/>
      <c r="J535" s="18"/>
      <c r="K535" s="18"/>
      <c r="L535" s="88">
        <f>SUM(F535:K535)</f>
        <v>178.25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178.25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178.25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925</v>
      </c>
      <c r="I540" s="18"/>
      <c r="J540" s="18"/>
      <c r="K540" s="18"/>
      <c r="L540" s="88">
        <f>SUM(F540:K540)</f>
        <v>925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925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925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392118.51</v>
      </c>
      <c r="G544" s="89">
        <f t="shared" ref="G544:L544" si="41">G523+G528+G533+G538+G543</f>
        <v>109225.64</v>
      </c>
      <c r="H544" s="89">
        <f t="shared" si="41"/>
        <v>19785.160000000003</v>
      </c>
      <c r="I544" s="89">
        <f t="shared" si="41"/>
        <v>3271.4300000000003</v>
      </c>
      <c r="J544" s="89">
        <f t="shared" si="41"/>
        <v>2007.1599999999999</v>
      </c>
      <c r="K544" s="89">
        <f t="shared" si="41"/>
        <v>0</v>
      </c>
      <c r="L544" s="89">
        <f t="shared" si="41"/>
        <v>526407.9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278364.05000000005</v>
      </c>
      <c r="G548" s="87">
        <f>L525</f>
        <v>185164.61000000002</v>
      </c>
      <c r="H548" s="87">
        <f>L530</f>
        <v>61775.99</v>
      </c>
      <c r="I548" s="87">
        <f>L535</f>
        <v>178.25</v>
      </c>
      <c r="J548" s="87">
        <f>L540</f>
        <v>925</v>
      </c>
      <c r="K548" s="87">
        <f>SUM(F548:J548)</f>
        <v>526407.9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278364.05000000005</v>
      </c>
      <c r="G551" s="89">
        <f t="shared" si="42"/>
        <v>185164.61000000002</v>
      </c>
      <c r="H551" s="89">
        <f t="shared" si="42"/>
        <v>61775.99</v>
      </c>
      <c r="I551" s="89">
        <f t="shared" si="42"/>
        <v>178.25</v>
      </c>
      <c r="J551" s="89">
        <f t="shared" si="42"/>
        <v>925</v>
      </c>
      <c r="K551" s="89">
        <f t="shared" si="42"/>
        <v>526407.9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2191</v>
      </c>
      <c r="G581" s="18"/>
      <c r="H581" s="18"/>
      <c r="I581" s="87">
        <f t="shared" si="47"/>
        <v>2191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48985.2</v>
      </c>
      <c r="I590" s="18"/>
      <c r="J590" s="18"/>
      <c r="K590" s="104">
        <f t="shared" ref="K590:K596" si="48">SUM(H590:J590)</f>
        <v>48985.2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925</v>
      </c>
      <c r="I591" s="18"/>
      <c r="J591" s="18"/>
      <c r="K591" s="104">
        <f t="shared" si="48"/>
        <v>925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1867.25</v>
      </c>
      <c r="I594" s="18"/>
      <c r="J594" s="18"/>
      <c r="K594" s="104">
        <f t="shared" si="48"/>
        <v>1867.25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51777.45</v>
      </c>
      <c r="I597" s="108">
        <f>SUM(I590:I596)</f>
        <v>0</v>
      </c>
      <c r="J597" s="108">
        <f>SUM(J590:J596)</f>
        <v>0</v>
      </c>
      <c r="K597" s="108">
        <f>SUM(K590:K596)</f>
        <v>51777.45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25251.24</v>
      </c>
      <c r="I603" s="18"/>
      <c r="J603" s="18"/>
      <c r="K603" s="104">
        <f>SUM(H603:J603)</f>
        <v>25251.24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25251.24</v>
      </c>
      <c r="I604" s="108">
        <f>SUM(I601:I603)</f>
        <v>0</v>
      </c>
      <c r="J604" s="108">
        <f>SUM(J601:J603)</f>
        <v>0</v>
      </c>
      <c r="K604" s="108">
        <f>SUM(K601:K603)</f>
        <v>25251.24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352414.86</v>
      </c>
      <c r="H616" s="109">
        <f>SUM(F51)</f>
        <v>352414.86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7729.8099999999995</v>
      </c>
      <c r="H617" s="109">
        <f>SUM(G51)</f>
        <v>7729.8099999999995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6673.41</v>
      </c>
      <c r="H618" s="109">
        <f>SUM(H51)</f>
        <v>6673.41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22861.78</v>
      </c>
      <c r="H620" s="109">
        <f>SUM(J51)</f>
        <v>22861.78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118974.32</v>
      </c>
      <c r="H621" s="109">
        <f>F475</f>
        <v>118974.32000000007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5563.09</v>
      </c>
      <c r="H622" s="109">
        <f>G475</f>
        <v>5563.09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20259</v>
      </c>
      <c r="H623" s="109">
        <f>H475</f>
        <v>20258.999999999996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22861.78</v>
      </c>
      <c r="H625" s="109">
        <f>J475</f>
        <v>22861.78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2059860.46</v>
      </c>
      <c r="H626" s="104">
        <f>SUM(F467)</f>
        <v>2059860.46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21741.89</v>
      </c>
      <c r="H627" s="104">
        <f>SUM(G467)</f>
        <v>21741.89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12575.72</v>
      </c>
      <c r="H628" s="104">
        <f>SUM(H467)</f>
        <v>12575.72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10013.16</v>
      </c>
      <c r="H630" s="104">
        <f>SUM(J467)</f>
        <v>10013.16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2017500.95</v>
      </c>
      <c r="H631" s="104">
        <f>SUM(F471)</f>
        <v>2017500.95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12911.769999999999</v>
      </c>
      <c r="H632" s="104">
        <f>SUM(H471)</f>
        <v>12911.77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18098.38</v>
      </c>
      <c r="H633" s="104">
        <f>I368</f>
        <v>18098.38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21901.370000000003</v>
      </c>
      <c r="H634" s="104">
        <f>SUM(G471)</f>
        <v>21901.37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10013.16</v>
      </c>
      <c r="H636" s="164">
        <f>SUM(J467)</f>
        <v>10013.16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22861.78</v>
      </c>
      <c r="H638" s="104">
        <f>SUM(F460)</f>
        <v>22861.78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22861.78</v>
      </c>
      <c r="H641" s="104">
        <f>SUM(I460)</f>
        <v>22861.78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 t="str">
        <f>J56</f>
        <v xml:space="preserve"> 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13.16</v>
      </c>
      <c r="H643" s="104">
        <f>H407</f>
        <v>13.16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10000</v>
      </c>
      <c r="H644" s="104">
        <f>G407</f>
        <v>10000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10013.16</v>
      </c>
      <c r="H645" s="104">
        <f>L407</f>
        <v>10013.16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51777.45</v>
      </c>
      <c r="H646" s="104">
        <f>L207+L225+L243</f>
        <v>51777.45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25251.24</v>
      </c>
      <c r="H647" s="104">
        <f>(J256+J337)-(J254+J335)</f>
        <v>25251.239999999998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51777.45</v>
      </c>
      <c r="H648" s="104">
        <f>H597</f>
        <v>51777.45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10000</v>
      </c>
      <c r="H654" s="104">
        <f>K265+K346</f>
        <v>10000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2042314.09</v>
      </c>
      <c r="G659" s="19">
        <f>(L228+L308+L358)</f>
        <v>0</v>
      </c>
      <c r="H659" s="19">
        <f>(L246+L327+L359)</f>
        <v>0</v>
      </c>
      <c r="I659" s="19">
        <f>SUM(F659:H659)</f>
        <v>2042314.09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19027.810000000001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19027.810000000001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51777.45</v>
      </c>
      <c r="G661" s="19">
        <f>(L225+L305)-(J225+J305)</f>
        <v>0</v>
      </c>
      <c r="H661" s="19">
        <f>(L243+L324)-(J243+J324)</f>
        <v>0</v>
      </c>
      <c r="I661" s="19">
        <f>SUM(F661:H661)</f>
        <v>51777.45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27442.240000000002</v>
      </c>
      <c r="G662" s="200">
        <f>SUM(G574:G586)+SUM(I601:I603)+L611</f>
        <v>0</v>
      </c>
      <c r="H662" s="200">
        <f>SUM(H574:H586)+SUM(J601:J603)+L612</f>
        <v>0</v>
      </c>
      <c r="I662" s="19">
        <f>SUM(F662:H662)</f>
        <v>27442.240000000002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1944066.59</v>
      </c>
      <c r="G663" s="19">
        <f>G659-SUM(G660:G662)</f>
        <v>0</v>
      </c>
      <c r="H663" s="19">
        <f>H659-SUM(H660:H662)</f>
        <v>0</v>
      </c>
      <c r="I663" s="19">
        <f>I659-SUM(I660:I662)</f>
        <v>1944066.59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136.1</v>
      </c>
      <c r="G664" s="249"/>
      <c r="H664" s="249"/>
      <c r="I664" s="19">
        <f>SUM(F664:H664)</f>
        <v>136.1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14284.1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14284.1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14284.1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14284.1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3" sqref="C13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Newfields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629220.32999999996</v>
      </c>
      <c r="C9" s="230">
        <f>'DOE25'!G196+'DOE25'!G214+'DOE25'!G232+'DOE25'!G275+'DOE25'!G294+'DOE25'!G313</f>
        <v>253971.76</v>
      </c>
    </row>
    <row r="10" spans="1:3">
      <c r="A10" t="s">
        <v>779</v>
      </c>
      <c r="B10" s="241">
        <v>610004.93000000005</v>
      </c>
      <c r="C10" s="241">
        <v>248778.71</v>
      </c>
    </row>
    <row r="11" spans="1:3">
      <c r="A11" t="s">
        <v>780</v>
      </c>
      <c r="B11" s="241">
        <v>3120.9</v>
      </c>
      <c r="C11" s="241">
        <v>686.59</v>
      </c>
    </row>
    <row r="12" spans="1:3">
      <c r="A12" t="s">
        <v>781</v>
      </c>
      <c r="B12" s="241">
        <v>16094.5</v>
      </c>
      <c r="C12" s="241">
        <v>4506.46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629220.33000000007</v>
      </c>
      <c r="C13" s="232">
        <f>SUM(C10:C12)</f>
        <v>253971.75999999998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211930.69</v>
      </c>
      <c r="C18" s="230">
        <f>'DOE25'!G197+'DOE25'!G215+'DOE25'!G233+'DOE25'!G276+'DOE25'!G295+'DOE25'!G314</f>
        <v>57857.72</v>
      </c>
    </row>
    <row r="19" spans="1:3">
      <c r="A19" t="s">
        <v>779</v>
      </c>
      <c r="B19" s="241">
        <v>83420.06</v>
      </c>
      <c r="C19" s="241">
        <v>29197.02</v>
      </c>
    </row>
    <row r="20" spans="1:3">
      <c r="A20" t="s">
        <v>780</v>
      </c>
      <c r="B20" s="241">
        <v>128510.63</v>
      </c>
      <c r="C20" s="241">
        <v>28660.7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211930.69</v>
      </c>
      <c r="C22" s="232">
        <f>SUM(C19:C21)</f>
        <v>57857.72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Newfields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1194737.32</v>
      </c>
      <c r="D5" s="20">
        <f>SUM('DOE25'!L196:L199)+SUM('DOE25'!L214:L217)+SUM('DOE25'!L232:L235)-F5-G5</f>
        <v>1181233.76</v>
      </c>
      <c r="E5" s="244"/>
      <c r="F5" s="256">
        <f>SUM('DOE25'!J196:J199)+SUM('DOE25'!J214:J217)+SUM('DOE25'!J232:J235)</f>
        <v>8753.76</v>
      </c>
      <c r="G5" s="53">
        <f>SUM('DOE25'!K196:K199)+SUM('DOE25'!K214:K217)+SUM('DOE25'!K232:K235)</f>
        <v>4749.8</v>
      </c>
      <c r="H5" s="260"/>
    </row>
    <row r="6" spans="1:9">
      <c r="A6" s="32">
        <v>2100</v>
      </c>
      <c r="B6" t="s">
        <v>801</v>
      </c>
      <c r="C6" s="246">
        <f t="shared" si="0"/>
        <v>189069.71000000002</v>
      </c>
      <c r="D6" s="20">
        <f>'DOE25'!L201+'DOE25'!L219+'DOE25'!L237-F6-G6</f>
        <v>189019.71000000002</v>
      </c>
      <c r="E6" s="244"/>
      <c r="F6" s="256">
        <f>'DOE25'!J201+'DOE25'!J219+'DOE25'!J237</f>
        <v>50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58810.95</v>
      </c>
      <c r="D7" s="20">
        <f>'DOE25'!L202+'DOE25'!L220+'DOE25'!L238-F7-G7</f>
        <v>55861.56</v>
      </c>
      <c r="E7" s="244"/>
      <c r="F7" s="256">
        <f>'DOE25'!J202+'DOE25'!J220+'DOE25'!J238</f>
        <v>2949.39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57137.030000000006</v>
      </c>
      <c r="D8" s="244"/>
      <c r="E8" s="20">
        <f>'DOE25'!L203+'DOE25'!L221+'DOE25'!L239-F8-G8-D9-D11</f>
        <v>57137.030000000006</v>
      </c>
      <c r="F8" s="256">
        <f>'DOE25'!J203+'DOE25'!J221+'DOE25'!J239</f>
        <v>0</v>
      </c>
      <c r="G8" s="53">
        <f>'DOE25'!K203+'DOE25'!K221+'DOE25'!K239</f>
        <v>0</v>
      </c>
      <c r="H8" s="260"/>
    </row>
    <row r="9" spans="1:9">
      <c r="A9" s="32">
        <v>2310</v>
      </c>
      <c r="B9" t="s">
        <v>818</v>
      </c>
      <c r="C9" s="246">
        <f t="shared" si="0"/>
        <v>2925</v>
      </c>
      <c r="D9" s="245">
        <v>2925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7236</v>
      </c>
      <c r="D10" s="244"/>
      <c r="E10" s="245">
        <v>7236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7599.21</v>
      </c>
      <c r="D11" s="245">
        <v>7599.21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193599.34</v>
      </c>
      <c r="D12" s="20">
        <f>'DOE25'!L204+'DOE25'!L222+'DOE25'!L240-F12-G12</f>
        <v>192859</v>
      </c>
      <c r="E12" s="244"/>
      <c r="F12" s="256">
        <f>'DOE25'!J204+'DOE25'!J222+'DOE25'!J240</f>
        <v>740.34</v>
      </c>
      <c r="G12" s="53">
        <f>'DOE25'!K204+'DOE25'!K222+'DOE25'!K240</f>
        <v>0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251844.94</v>
      </c>
      <c r="D14" s="20">
        <f>'DOE25'!L206+'DOE25'!L224+'DOE25'!L242-F14-G14</f>
        <v>239087.19</v>
      </c>
      <c r="E14" s="244"/>
      <c r="F14" s="256">
        <f>'DOE25'!J206+'DOE25'!J224+'DOE25'!J242</f>
        <v>12757.75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51777.45</v>
      </c>
      <c r="D15" s="20">
        <f>'DOE25'!L207+'DOE25'!L225+'DOE25'!L243-F15-G15</f>
        <v>51777.45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7633.1200000000026</v>
      </c>
      <c r="D29" s="20">
        <f>'DOE25'!L357+'DOE25'!L358+'DOE25'!L359-'DOE25'!I366-F29-G29</f>
        <v>7633.1200000000026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12911.769999999999</v>
      </c>
      <c r="D31" s="20">
        <f>'DOE25'!L289+'DOE25'!L308+'DOE25'!L327+'DOE25'!L332+'DOE25'!L333+'DOE25'!L334-F31-G31</f>
        <v>12911.769999999999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1940907.77</v>
      </c>
      <c r="E33" s="247">
        <f>SUM(E5:E31)</f>
        <v>64373.030000000006</v>
      </c>
      <c r="F33" s="247">
        <f>SUM(F5:F31)</f>
        <v>25251.239999999998</v>
      </c>
      <c r="G33" s="247">
        <f>SUM(G5:G31)</f>
        <v>4749.8</v>
      </c>
      <c r="H33" s="247">
        <f>SUM(H5:H31)</f>
        <v>0</v>
      </c>
    </row>
    <row r="35" spans="2:8" ht="12" thickBot="1">
      <c r="B35" s="254" t="s">
        <v>847</v>
      </c>
      <c r="D35" s="255">
        <f>E33</f>
        <v>64373.030000000006</v>
      </c>
      <c r="E35" s="250"/>
    </row>
    <row r="36" spans="2:8" ht="12" thickTop="1">
      <c r="B36" t="s">
        <v>815</v>
      </c>
      <c r="D36" s="20">
        <f>D33</f>
        <v>1940907.77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Newfields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348914.86</v>
      </c>
      <c r="D8" s="95">
        <f>'DOE25'!G9</f>
        <v>7247.19</v>
      </c>
      <c r="E8" s="95">
        <f>'DOE25'!H9</f>
        <v>6673.41</v>
      </c>
      <c r="F8" s="95">
        <f>'DOE25'!I9</f>
        <v>0</v>
      </c>
      <c r="G8" s="95">
        <f>'DOE25'!J9</f>
        <v>22861.78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3500</v>
      </c>
      <c r="D13" s="95">
        <f>'DOE25'!G14</f>
        <v>482.62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 t="str">
        <f>'DOE25'!G18</f>
        <v xml:space="preserve"> 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352414.86</v>
      </c>
      <c r="D18" s="41">
        <f>SUM(D8:D17)</f>
        <v>7729.8099999999995</v>
      </c>
      <c r="E18" s="41">
        <f>SUM(E8:E17)</f>
        <v>6673.41</v>
      </c>
      <c r="F18" s="41">
        <f>SUM(F8:F17)</f>
        <v>0</v>
      </c>
      <c r="G18" s="41">
        <f>SUM(G8:G17)</f>
        <v>22861.78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146501.78</v>
      </c>
      <c r="D21" s="95">
        <f>'DOE25'!G22</f>
        <v>2166.7199999999998</v>
      </c>
      <c r="E21" s="95">
        <f>'DOE25'!H22</f>
        <v>-14285.59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700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80254.86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6683.9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233440.54</v>
      </c>
      <c r="D31" s="41">
        <f>SUM(D21:D30)</f>
        <v>2166.7199999999998</v>
      </c>
      <c r="E31" s="41">
        <f>SUM(E21:E30)</f>
        <v>-13585.59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 t="str">
        <f>'DOE25'!G36</f>
        <v xml:space="preserve"> 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5563.09</v>
      </c>
      <c r="E46" s="95">
        <f>'DOE25'!H47</f>
        <v>20259</v>
      </c>
      <c r="F46" s="95">
        <f>'DOE25'!I47</f>
        <v>0</v>
      </c>
      <c r="G46" s="95">
        <f>'DOE25'!J47</f>
        <v>22861.78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118974.32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118974.32</v>
      </c>
      <c r="D49" s="41">
        <f>SUM(D34:D48)</f>
        <v>5563.09</v>
      </c>
      <c r="E49" s="41">
        <f>SUM(E34:E48)</f>
        <v>20259</v>
      </c>
      <c r="F49" s="41">
        <f>SUM(F34:F48)</f>
        <v>0</v>
      </c>
      <c r="G49" s="41">
        <f>SUM(G34:G48)</f>
        <v>22861.78</v>
      </c>
      <c r="H49" s="124"/>
      <c r="I49" s="124"/>
    </row>
    <row r="50" spans="1:9" ht="12" thickTop="1">
      <c r="A50" s="38" t="s">
        <v>895</v>
      </c>
      <c r="B50" s="2"/>
      <c r="C50" s="41">
        <f>C49+C31</f>
        <v>352414.86</v>
      </c>
      <c r="D50" s="41">
        <f>D49+D31</f>
        <v>7729.8099999999995</v>
      </c>
      <c r="E50" s="41">
        <f>E49+E31</f>
        <v>6673.41</v>
      </c>
      <c r="F50" s="41">
        <f>F49+F31</f>
        <v>0</v>
      </c>
      <c r="G50" s="41">
        <f>G49+G31</f>
        <v>22861.78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1488054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221.34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13.16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19027.810000000001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1186.1099999999999</v>
      </c>
      <c r="D60" s="95">
        <f>SUM('DOE25'!G97:G109)</f>
        <v>0</v>
      </c>
      <c r="E60" s="95">
        <f>SUM('DOE25'!H97:H109)</f>
        <v>12575.72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1407.4499999999998</v>
      </c>
      <c r="D61" s="130">
        <f>SUM(D56:D60)</f>
        <v>19027.810000000001</v>
      </c>
      <c r="E61" s="130">
        <f>SUM(E56:E60)</f>
        <v>12575.72</v>
      </c>
      <c r="F61" s="130">
        <f>SUM(F56:F60)</f>
        <v>0</v>
      </c>
      <c r="G61" s="130">
        <f>SUM(G56:G60)</f>
        <v>13.16</v>
      </c>
      <c r="H61"/>
      <c r="I61"/>
    </row>
    <row r="62" spans="1:9" ht="12" thickTop="1">
      <c r="A62" s="29" t="s">
        <v>175</v>
      </c>
      <c r="B62" s="6"/>
      <c r="C62" s="22">
        <f>C55+C61</f>
        <v>1489461.45</v>
      </c>
      <c r="D62" s="22">
        <f>D55+D61</f>
        <v>19027.810000000001</v>
      </c>
      <c r="E62" s="22">
        <f>E55+E61</f>
        <v>12575.72</v>
      </c>
      <c r="F62" s="22">
        <f>F55+F61</f>
        <v>0</v>
      </c>
      <c r="G62" s="22">
        <f>G55+G61</f>
        <v>13.16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297439.28999999998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254879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257.70999999999998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552576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552576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11801.63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6021.38</v>
      </c>
      <c r="D87" s="95">
        <f>SUM('DOE25'!G152:G160)</f>
        <v>2714.08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17823.009999999998</v>
      </c>
      <c r="D90" s="131">
        <f>SUM(D84:D89)</f>
        <v>2714.08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10000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10000</v>
      </c>
    </row>
    <row r="103" spans="1:7" ht="12.75" thickTop="1" thickBot="1">
      <c r="A103" s="33" t="s">
        <v>765</v>
      </c>
      <c r="C103" s="86">
        <f>C62+C80+C90+C102</f>
        <v>2059860.46</v>
      </c>
      <c r="D103" s="86">
        <f>D62+D80+D90+D102</f>
        <v>21741.89</v>
      </c>
      <c r="E103" s="86">
        <f>E62+E80+E90+E102</f>
        <v>12575.72</v>
      </c>
      <c r="F103" s="86">
        <f>F62+F80+F90+F102</f>
        <v>0</v>
      </c>
      <c r="G103" s="86">
        <f>G62+G80+G102</f>
        <v>10013.16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911623.47</v>
      </c>
      <c r="D108" s="24" t="s">
        <v>289</v>
      </c>
      <c r="E108" s="95">
        <f>('DOE25'!L275)+('DOE25'!L294)+('DOE25'!L313)</f>
        <v>151.38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278364.05000000005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4749.8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1194737.32</v>
      </c>
      <c r="D114" s="86">
        <f>SUM(D108:D113)</f>
        <v>0</v>
      </c>
      <c r="E114" s="86">
        <f>SUM(E108:E113)</f>
        <v>151.38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189069.71000000002</v>
      </c>
      <c r="D117" s="24" t="s">
        <v>289</v>
      </c>
      <c r="E117" s="95">
        <f>+('DOE25'!L280)+('DOE25'!L299)+('DOE25'!L318)</f>
        <v>12760.39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58810.95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67661.240000000005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193599.34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251844.94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51777.45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21901.370000000003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812763.62999999989</v>
      </c>
      <c r="D127" s="86">
        <f>SUM(D117:D126)</f>
        <v>21901.370000000003</v>
      </c>
      <c r="E127" s="86">
        <f>SUM(E117:E126)</f>
        <v>12760.39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10013.16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-13.159999999999854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10000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2017500.95</v>
      </c>
      <c r="D144" s="86">
        <f>(D114+D127+D143)</f>
        <v>21901.370000000003</v>
      </c>
      <c r="E144" s="86">
        <f>(E114+E127+E143)</f>
        <v>12911.769999999999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Newfields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14284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14284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911775</v>
      </c>
      <c r="D10" s="182">
        <f>ROUND((C10/$C$28)*100,1)</f>
        <v>45.1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278364</v>
      </c>
      <c r="D11" s="182">
        <f>ROUND((C11/$C$28)*100,1)</f>
        <v>13.8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4750</v>
      </c>
      <c r="D13" s="182">
        <f>ROUND((C13/$C$28)*100,1)</f>
        <v>0.2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201830</v>
      </c>
      <c r="D15" s="182">
        <f t="shared" ref="D15:D27" si="0">ROUND((C15/$C$28)*100,1)</f>
        <v>10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58811</v>
      </c>
      <c r="D16" s="182">
        <f t="shared" si="0"/>
        <v>2.9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67661</v>
      </c>
      <c r="D17" s="182">
        <f t="shared" si="0"/>
        <v>3.3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193599</v>
      </c>
      <c r="D18" s="182">
        <f t="shared" si="0"/>
        <v>9.6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251845</v>
      </c>
      <c r="D20" s="182">
        <f t="shared" si="0"/>
        <v>12.4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51777</v>
      </c>
      <c r="D21" s="182">
        <f t="shared" si="0"/>
        <v>2.6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2873.1899999999987</v>
      </c>
      <c r="D27" s="182">
        <f t="shared" si="0"/>
        <v>0.1</v>
      </c>
    </row>
    <row r="28" spans="1:4">
      <c r="B28" s="187" t="s">
        <v>723</v>
      </c>
      <c r="C28" s="180">
        <f>SUM(C10:C27)</f>
        <v>2023285.19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2023285.19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1488054</v>
      </c>
      <c r="D35" s="182">
        <f t="shared" ref="D35:D40" si="1">ROUND((C35/$C$41)*100,1)</f>
        <v>71.7</v>
      </c>
    </row>
    <row r="36" spans="1:4">
      <c r="B36" s="185" t="s">
        <v>743</v>
      </c>
      <c r="C36" s="179">
        <f>SUM('DOE25'!F111:J111)-SUM('DOE25'!G96:G109)+('DOE25'!F173+'DOE25'!F174+'DOE25'!I173+'DOE25'!I174)-C35</f>
        <v>13996.329999999842</v>
      </c>
      <c r="D36" s="182">
        <f t="shared" si="1"/>
        <v>0.7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552576</v>
      </c>
      <c r="D37" s="182">
        <f t="shared" si="1"/>
        <v>26.6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0</v>
      </c>
      <c r="D38" s="182">
        <f t="shared" si="1"/>
        <v>0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20537</v>
      </c>
      <c r="D39" s="182">
        <f t="shared" si="1"/>
        <v>1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2075163.3299999998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90" t="s">
        <v>770</v>
      </c>
      <c r="B1" s="291"/>
      <c r="C1" s="291"/>
      <c r="D1" s="291"/>
      <c r="E1" s="291"/>
      <c r="F1" s="291"/>
      <c r="G1" s="291"/>
      <c r="H1" s="291"/>
      <c r="I1" s="291"/>
      <c r="J1" s="214"/>
      <c r="K1" s="214"/>
      <c r="L1" s="214"/>
      <c r="M1" s="215"/>
    </row>
    <row r="2" spans="1:26" ht="12.75">
      <c r="A2" s="286" t="s">
        <v>767</v>
      </c>
      <c r="B2" s="287"/>
      <c r="C2" s="287"/>
      <c r="D2" s="287"/>
      <c r="E2" s="287"/>
      <c r="F2" s="294" t="str">
        <f>'DOE25'!A2</f>
        <v>Newfields School District</v>
      </c>
      <c r="G2" s="295"/>
      <c r="H2" s="295"/>
      <c r="I2" s="295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92" t="s">
        <v>771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8"/>
      <c r="AB29" s="208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8"/>
      <c r="AO29" s="208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8"/>
      <c r="BB29" s="208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8"/>
      <c r="BO29" s="208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8"/>
      <c r="CB29" s="208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8"/>
      <c r="CO29" s="208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8"/>
      <c r="DB29" s="208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8"/>
      <c r="DO29" s="208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8"/>
      <c r="EB29" s="208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8"/>
      <c r="EO29" s="208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8"/>
      <c r="FB29" s="208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8"/>
      <c r="FO29" s="208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8"/>
      <c r="GB29" s="208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8"/>
      <c r="GO29" s="208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8"/>
      <c r="HB29" s="208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8"/>
      <c r="HO29" s="208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8"/>
      <c r="IB29" s="208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8"/>
      <c r="IO29" s="208"/>
      <c r="IP29" s="289"/>
      <c r="IQ29" s="289"/>
      <c r="IR29" s="289"/>
      <c r="IS29" s="289"/>
      <c r="IT29" s="289"/>
      <c r="IU29" s="289"/>
      <c r="IV29" s="289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8"/>
      <c r="AB30" s="208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8"/>
      <c r="AO30" s="208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8"/>
      <c r="BB30" s="208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8"/>
      <c r="BO30" s="208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8"/>
      <c r="CB30" s="208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8"/>
      <c r="CO30" s="208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8"/>
      <c r="DB30" s="208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8"/>
      <c r="DO30" s="208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8"/>
      <c r="EB30" s="208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8"/>
      <c r="EO30" s="208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8"/>
      <c r="FB30" s="208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8"/>
      <c r="FO30" s="208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8"/>
      <c r="GB30" s="208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8"/>
      <c r="GO30" s="208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8"/>
      <c r="HB30" s="208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8"/>
      <c r="HO30" s="208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8"/>
      <c r="IB30" s="208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8"/>
      <c r="IO30" s="208"/>
      <c r="IP30" s="289"/>
      <c r="IQ30" s="289"/>
      <c r="IR30" s="289"/>
      <c r="IS30" s="289"/>
      <c r="IT30" s="289"/>
      <c r="IU30" s="289"/>
      <c r="IV30" s="289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8"/>
      <c r="AB31" s="208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8"/>
      <c r="AO31" s="208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8"/>
      <c r="BB31" s="208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8"/>
      <c r="BO31" s="208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8"/>
      <c r="CB31" s="208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8"/>
      <c r="CO31" s="208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8"/>
      <c r="DB31" s="208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8"/>
      <c r="DO31" s="208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8"/>
      <c r="EB31" s="208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8"/>
      <c r="EO31" s="208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8"/>
      <c r="FB31" s="208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8"/>
      <c r="FO31" s="208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8"/>
      <c r="GB31" s="208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8"/>
      <c r="GO31" s="208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8"/>
      <c r="HB31" s="208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8"/>
      <c r="HO31" s="208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8"/>
      <c r="IB31" s="208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8"/>
      <c r="IO31" s="208"/>
      <c r="IP31" s="289"/>
      <c r="IQ31" s="289"/>
      <c r="IR31" s="289"/>
      <c r="IS31" s="289"/>
      <c r="IT31" s="289"/>
      <c r="IU31" s="289"/>
      <c r="IV31" s="289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8"/>
      <c r="AB38" s="208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8"/>
      <c r="AO38" s="208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8"/>
      <c r="BB38" s="208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8"/>
      <c r="BO38" s="208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8"/>
      <c r="CB38" s="208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8"/>
      <c r="CO38" s="208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8"/>
      <c r="DB38" s="208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8"/>
      <c r="DO38" s="208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8"/>
      <c r="EB38" s="208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8"/>
      <c r="EO38" s="208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8"/>
      <c r="FB38" s="208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8"/>
      <c r="FO38" s="208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8"/>
      <c r="GB38" s="208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8"/>
      <c r="GO38" s="208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8"/>
      <c r="HB38" s="208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8"/>
      <c r="HO38" s="208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8"/>
      <c r="IB38" s="208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8"/>
      <c r="IO38" s="208"/>
      <c r="IP38" s="289"/>
      <c r="IQ38" s="289"/>
      <c r="IR38" s="289"/>
      <c r="IS38" s="289"/>
      <c r="IT38" s="289"/>
      <c r="IU38" s="289"/>
      <c r="IV38" s="289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8"/>
      <c r="AB39" s="208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8"/>
      <c r="AO39" s="208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8"/>
      <c r="BB39" s="208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8"/>
      <c r="BO39" s="208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8"/>
      <c r="CB39" s="208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8"/>
      <c r="CO39" s="208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8"/>
      <c r="DB39" s="208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8"/>
      <c r="DO39" s="208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8"/>
      <c r="EB39" s="208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8"/>
      <c r="EO39" s="208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8"/>
      <c r="FB39" s="208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8"/>
      <c r="FO39" s="208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8"/>
      <c r="GB39" s="208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8"/>
      <c r="GO39" s="208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8"/>
      <c r="HB39" s="208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8"/>
      <c r="HO39" s="208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8"/>
      <c r="IB39" s="208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8"/>
      <c r="IO39" s="208"/>
      <c r="IP39" s="289"/>
      <c r="IQ39" s="289"/>
      <c r="IR39" s="289"/>
      <c r="IS39" s="289"/>
      <c r="IT39" s="289"/>
      <c r="IU39" s="289"/>
      <c r="IV39" s="289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8"/>
      <c r="AB40" s="208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8"/>
      <c r="AO40" s="208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8"/>
      <c r="BB40" s="208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8"/>
      <c r="BO40" s="208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8"/>
      <c r="CB40" s="208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8"/>
      <c r="CO40" s="208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8"/>
      <c r="DB40" s="208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8"/>
      <c r="DO40" s="208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8"/>
      <c r="EB40" s="208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8"/>
      <c r="EO40" s="208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8"/>
      <c r="FB40" s="208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8"/>
      <c r="FO40" s="208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8"/>
      <c r="GB40" s="208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8"/>
      <c r="GO40" s="208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8"/>
      <c r="HB40" s="208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8"/>
      <c r="HO40" s="208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8"/>
      <c r="IB40" s="208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8"/>
      <c r="IO40" s="208"/>
      <c r="IP40" s="289"/>
      <c r="IQ40" s="289"/>
      <c r="IR40" s="289"/>
      <c r="IS40" s="289"/>
      <c r="IT40" s="289"/>
      <c r="IU40" s="289"/>
      <c r="IV40" s="289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3">
    <mergeCell ref="BC39:BM39"/>
    <mergeCell ref="FP39:FZ39"/>
    <mergeCell ref="GP39:GZ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BC40:BM40"/>
    <mergeCell ref="BP40:BZ40"/>
    <mergeCell ref="AP40:AZ40"/>
    <mergeCell ref="C42:M42"/>
    <mergeCell ref="C41:M41"/>
    <mergeCell ref="C40:M40"/>
    <mergeCell ref="P40:Z40"/>
    <mergeCell ref="AC40:AM40"/>
    <mergeCell ref="IC39:IM39"/>
    <mergeCell ref="HP39:HZ39"/>
    <mergeCell ref="HC39:HM39"/>
    <mergeCell ref="FC40:FM40"/>
    <mergeCell ref="FP40:FZ40"/>
    <mergeCell ref="CC40:CM40"/>
    <mergeCell ref="CP40:CZ40"/>
    <mergeCell ref="DC40:DM40"/>
    <mergeCell ref="EP40:EZ40"/>
    <mergeCell ref="DP40:DZ40"/>
    <mergeCell ref="IC40:IM40"/>
    <mergeCell ref="IC38:IM38"/>
    <mergeCell ref="IP38:IV38"/>
    <mergeCell ref="HP32:HZ32"/>
    <mergeCell ref="IC32:IM32"/>
    <mergeCell ref="IP32:IV32"/>
    <mergeCell ref="P39:Z39"/>
    <mergeCell ref="AC39:AM39"/>
    <mergeCell ref="AP39:AZ39"/>
    <mergeCell ref="BP39:BZ39"/>
    <mergeCell ref="CC39:CM39"/>
    <mergeCell ref="CP39:CZ39"/>
    <mergeCell ref="DC39:DM39"/>
    <mergeCell ref="DP39:DZ39"/>
    <mergeCell ref="EC39:EM39"/>
    <mergeCell ref="GC39:GM39"/>
    <mergeCell ref="FP38:FZ38"/>
    <mergeCell ref="GC38:GM38"/>
    <mergeCell ref="DP38:DZ38"/>
    <mergeCell ref="EC38:EM38"/>
    <mergeCell ref="EP38:EZ38"/>
    <mergeCell ref="FC38:FM38"/>
    <mergeCell ref="IP39:IV39"/>
    <mergeCell ref="EP39:EZ39"/>
    <mergeCell ref="FC39:FM39"/>
    <mergeCell ref="HC32:HM32"/>
    <mergeCell ref="DC32:DM32"/>
    <mergeCell ref="DP32:DZ32"/>
    <mergeCell ref="EC32:EM32"/>
    <mergeCell ref="EP32:EZ32"/>
    <mergeCell ref="FP32:FZ32"/>
    <mergeCell ref="GP38:GZ38"/>
    <mergeCell ref="HC38:HM38"/>
    <mergeCell ref="HP38:HZ38"/>
    <mergeCell ref="GP32:GZ32"/>
    <mergeCell ref="FC32:FM32"/>
    <mergeCell ref="BP31:BZ31"/>
    <mergeCell ref="BP38:BZ38"/>
    <mergeCell ref="BP32:BZ32"/>
    <mergeCell ref="BC38:BM38"/>
    <mergeCell ref="DC31:DM31"/>
    <mergeCell ref="DP31:DZ31"/>
    <mergeCell ref="CC38:CM38"/>
    <mergeCell ref="CC32:CM32"/>
    <mergeCell ref="CP38:CZ38"/>
    <mergeCell ref="DC38:DM38"/>
    <mergeCell ref="IC30:IM30"/>
    <mergeCell ref="IP30:IV30"/>
    <mergeCell ref="IC29:IM29"/>
    <mergeCell ref="IC31:IM31"/>
    <mergeCell ref="GP31:GZ31"/>
    <mergeCell ref="HC31:HM31"/>
    <mergeCell ref="HP31:HZ31"/>
    <mergeCell ref="FP30:FZ30"/>
    <mergeCell ref="GC31:GM31"/>
    <mergeCell ref="IP29:IV29"/>
    <mergeCell ref="GC30:GM30"/>
    <mergeCell ref="GP30:GZ30"/>
    <mergeCell ref="FP29:FZ29"/>
    <mergeCell ref="GC29:GM29"/>
    <mergeCell ref="GP29:GZ29"/>
    <mergeCell ref="HC30:HM30"/>
    <mergeCell ref="HP30:HZ30"/>
    <mergeCell ref="IP31:IV31"/>
    <mergeCell ref="AC38:AM38"/>
    <mergeCell ref="AP38:AZ38"/>
    <mergeCell ref="P38:Z38"/>
    <mergeCell ref="AP31:AZ31"/>
    <mergeCell ref="C39:M39"/>
    <mergeCell ref="C32:M32"/>
    <mergeCell ref="HC29:HM29"/>
    <mergeCell ref="HP29:HZ29"/>
    <mergeCell ref="EC31:EM31"/>
    <mergeCell ref="EP31:EZ31"/>
    <mergeCell ref="FC31:FM31"/>
    <mergeCell ref="FP31:FZ31"/>
    <mergeCell ref="CC31:CM31"/>
    <mergeCell ref="CP31:CZ31"/>
    <mergeCell ref="BC31:BM31"/>
    <mergeCell ref="BC32:BM32"/>
    <mergeCell ref="CP32:CZ32"/>
    <mergeCell ref="CP30:CZ30"/>
    <mergeCell ref="DC30:DM30"/>
    <mergeCell ref="DP30:DZ30"/>
    <mergeCell ref="EC30:EM30"/>
    <mergeCell ref="EP30:EZ30"/>
    <mergeCell ref="FC30:FM30"/>
    <mergeCell ref="GC32:GM32"/>
    <mergeCell ref="A1:I1"/>
    <mergeCell ref="C3:M3"/>
    <mergeCell ref="C4:M4"/>
    <mergeCell ref="F2:I2"/>
    <mergeCell ref="P29:Z29"/>
    <mergeCell ref="AC29:AM29"/>
    <mergeCell ref="AP29:AZ29"/>
    <mergeCell ref="C9:M9"/>
    <mergeCell ref="P32:Z32"/>
    <mergeCell ref="P30:Z30"/>
    <mergeCell ref="AP30:AZ30"/>
    <mergeCell ref="AC32:AM32"/>
    <mergeCell ref="AP32:AZ32"/>
    <mergeCell ref="AC31:AM31"/>
    <mergeCell ref="AC30:AM30"/>
    <mergeCell ref="C10:M10"/>
    <mergeCell ref="C11:M11"/>
    <mergeCell ref="C12:M12"/>
    <mergeCell ref="C29:M29"/>
    <mergeCell ref="C25:M25"/>
    <mergeCell ref="C5:M5"/>
    <mergeCell ref="C6:M6"/>
    <mergeCell ref="C7:M7"/>
    <mergeCell ref="C8:M8"/>
    <mergeCell ref="EP29:EZ29"/>
    <mergeCell ref="FC29:FM29"/>
    <mergeCell ref="CP29:CZ29"/>
    <mergeCell ref="DC29:DM29"/>
    <mergeCell ref="DP29:DZ29"/>
    <mergeCell ref="EC29:EM29"/>
    <mergeCell ref="CC30:CM30"/>
    <mergeCell ref="BC29:BM29"/>
    <mergeCell ref="BP29:BZ29"/>
    <mergeCell ref="CC29:CM29"/>
    <mergeCell ref="BC30:BM30"/>
    <mergeCell ref="BP30:BZ30"/>
    <mergeCell ref="A2:E2"/>
    <mergeCell ref="C20:M20"/>
    <mergeCell ref="C30:M30"/>
    <mergeCell ref="C31:M31"/>
    <mergeCell ref="P31:Z31"/>
    <mergeCell ref="C13:M13"/>
    <mergeCell ref="C34:M34"/>
    <mergeCell ref="C35:M35"/>
    <mergeCell ref="C36:M36"/>
    <mergeCell ref="C14:M14"/>
    <mergeCell ref="C15:M15"/>
    <mergeCell ref="C16:M16"/>
    <mergeCell ref="C17:M17"/>
    <mergeCell ref="C65:M65"/>
    <mergeCell ref="C63:M63"/>
    <mergeCell ref="C62:M62"/>
    <mergeCell ref="C18:M18"/>
    <mergeCell ref="C19:M19"/>
    <mergeCell ref="C52:M52"/>
    <mergeCell ref="C50:M50"/>
    <mergeCell ref="C47:M47"/>
    <mergeCell ref="C48:M48"/>
    <mergeCell ref="C49:M49"/>
    <mergeCell ref="C51:M51"/>
    <mergeCell ref="C33:M33"/>
    <mergeCell ref="C37:M37"/>
    <mergeCell ref="C38:M38"/>
    <mergeCell ref="C44:M44"/>
    <mergeCell ref="C43:M43"/>
    <mergeCell ref="C26:M26"/>
    <mergeCell ref="C27:M27"/>
    <mergeCell ref="C28:M28"/>
    <mergeCell ref="C21:M21"/>
    <mergeCell ref="C22:M22"/>
    <mergeCell ref="C23:M23"/>
    <mergeCell ref="C24:M24"/>
    <mergeCell ref="C58:M58"/>
    <mergeCell ref="C61:M61"/>
    <mergeCell ref="C53:M53"/>
    <mergeCell ref="C54:M54"/>
    <mergeCell ref="C55:M55"/>
    <mergeCell ref="C56:M56"/>
    <mergeCell ref="C57:M57"/>
    <mergeCell ref="C59:M59"/>
    <mergeCell ref="C60:M60"/>
    <mergeCell ref="C64:M64"/>
    <mergeCell ref="C89:M89"/>
    <mergeCell ref="C90:M90"/>
    <mergeCell ref="C83:M83"/>
    <mergeCell ref="C84:M84"/>
    <mergeCell ref="C85:M85"/>
    <mergeCell ref="C86:M86"/>
    <mergeCell ref="C66:M66"/>
    <mergeCell ref="C67:M67"/>
    <mergeCell ref="C68:M68"/>
    <mergeCell ref="C69:M69"/>
    <mergeCell ref="C87:M87"/>
    <mergeCell ref="C88:M88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2012-08-31T18:32:01Z</cp:lastPrinted>
  <dcterms:created xsi:type="dcterms:W3CDTF">1997-12-04T19:04:30Z</dcterms:created>
  <dcterms:modified xsi:type="dcterms:W3CDTF">2012-11-21T15:07:06Z</dcterms:modified>
</cp:coreProperties>
</file>