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2" l="1"/>
  <c r="C39" i="12"/>
  <c r="C10" i="12"/>
  <c r="J95" i="1" l="1"/>
  <c r="F497" i="1" l="1"/>
  <c r="J471" i="1"/>
  <c r="J467" i="1"/>
  <c r="F471" i="1"/>
  <c r="G458" i="1"/>
  <c r="H154" i="1"/>
  <c r="F49" i="1" l="1"/>
  <c r="K262" i="1"/>
  <c r="F29" i="1"/>
  <c r="F9" i="1"/>
  <c r="I357" i="1" l="1"/>
  <c r="H233" i="1"/>
  <c r="H522" i="1"/>
  <c r="H239" i="1"/>
  <c r="H206" i="1" l="1"/>
  <c r="H203" i="1"/>
  <c r="H201" i="1"/>
  <c r="H196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E8" i="13" s="1"/>
  <c r="C8" i="13" s="1"/>
  <c r="D39" i="13"/>
  <c r="F13" i="13"/>
  <c r="G13" i="13"/>
  <c r="L205" i="1"/>
  <c r="L223" i="1"/>
  <c r="L241" i="1"/>
  <c r="F16" i="13"/>
  <c r="G16" i="13"/>
  <c r="L208" i="1"/>
  <c r="C124" i="2" s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C10" i="10" s="1"/>
  <c r="L233" i="1"/>
  <c r="L234" i="1"/>
  <c r="L235" i="1"/>
  <c r="C13" i="10" s="1"/>
  <c r="F6" i="13"/>
  <c r="G6" i="13"/>
  <c r="L201" i="1"/>
  <c r="L219" i="1"/>
  <c r="L237" i="1"/>
  <c r="C117" i="2" s="1"/>
  <c r="F7" i="13"/>
  <c r="G7" i="13"/>
  <c r="L202" i="1"/>
  <c r="L220" i="1"/>
  <c r="L238" i="1"/>
  <c r="F12" i="13"/>
  <c r="G12" i="13"/>
  <c r="L204" i="1"/>
  <c r="C18" i="10" s="1"/>
  <c r="L222" i="1"/>
  <c r="L240" i="1"/>
  <c r="F14" i="13"/>
  <c r="G14" i="13"/>
  <c r="L206" i="1"/>
  <c r="L224" i="1"/>
  <c r="L242" i="1"/>
  <c r="F15" i="13"/>
  <c r="G15" i="13"/>
  <c r="L207" i="1"/>
  <c r="L225" i="1"/>
  <c r="L243" i="1"/>
  <c r="G650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K308" i="1"/>
  <c r="K327" i="1"/>
  <c r="G31" i="13"/>
  <c r="G33" i="13" s="1"/>
  <c r="L275" i="1"/>
  <c r="L276" i="1"/>
  <c r="L289" i="1" s="1"/>
  <c r="L277" i="1"/>
  <c r="L278" i="1"/>
  <c r="L280" i="1"/>
  <c r="L281" i="1"/>
  <c r="L282" i="1"/>
  <c r="L283" i="1"/>
  <c r="E120" i="2" s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5" i="10"/>
  <c r="C16" i="10"/>
  <c r="C19" i="10"/>
  <c r="C20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F660" i="1"/>
  <c r="G660" i="1"/>
  <c r="H660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E108" i="2"/>
  <c r="E110" i="2"/>
  <c r="E111" i="2"/>
  <c r="C112" i="2"/>
  <c r="E112" i="2"/>
  <c r="C113" i="2"/>
  <c r="E113" i="2"/>
  <c r="D114" i="2"/>
  <c r="F114" i="2"/>
  <c r="G114" i="2"/>
  <c r="E117" i="2"/>
  <c r="C118" i="2"/>
  <c r="E118" i="2"/>
  <c r="E119" i="2"/>
  <c r="C121" i="2"/>
  <c r="E121" i="2"/>
  <c r="C122" i="2"/>
  <c r="E122" i="2"/>
  <c r="E123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K256" i="1" s="1"/>
  <c r="K270" i="1" s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H643" i="1" s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F544" i="1" s="1"/>
  <c r="G523" i="1"/>
  <c r="H523" i="1"/>
  <c r="I523" i="1"/>
  <c r="J523" i="1"/>
  <c r="K523" i="1"/>
  <c r="L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G644" i="1"/>
  <c r="H644" i="1"/>
  <c r="H646" i="1"/>
  <c r="G648" i="1"/>
  <c r="G649" i="1"/>
  <c r="H649" i="1"/>
  <c r="J649" i="1" s="1"/>
  <c r="G651" i="1"/>
  <c r="H651" i="1"/>
  <c r="J651" i="1" s="1"/>
  <c r="G652" i="1"/>
  <c r="H652" i="1"/>
  <c r="J652" i="1" s="1"/>
  <c r="G653" i="1"/>
  <c r="H653" i="1"/>
  <c r="J653" i="1" s="1"/>
  <c r="H654" i="1"/>
  <c r="J351" i="1"/>
  <c r="F191" i="1"/>
  <c r="L255" i="1"/>
  <c r="G163" i="2"/>
  <c r="G159" i="2"/>
  <c r="C18" i="2"/>
  <c r="F31" i="2"/>
  <c r="C26" i="10"/>
  <c r="L327" i="1"/>
  <c r="L350" i="1"/>
  <c r="A31" i="12"/>
  <c r="C69" i="2"/>
  <c r="A40" i="12"/>
  <c r="G8" i="2"/>
  <c r="G161" i="2"/>
  <c r="D61" i="2"/>
  <c r="D62" i="2" s="1"/>
  <c r="E49" i="2"/>
  <c r="D18" i="13"/>
  <c r="C18" i="13" s="1"/>
  <c r="D15" i="13"/>
  <c r="C15" i="13" s="1"/>
  <c r="F102" i="2"/>
  <c r="D18" i="2"/>
  <c r="E18" i="2"/>
  <c r="D17" i="13"/>
  <c r="C17" i="13" s="1"/>
  <c r="D6" i="13"/>
  <c r="C6" i="13" s="1"/>
  <c r="G158" i="2"/>
  <c r="C90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A22" i="12" l="1"/>
  <c r="K499" i="1"/>
  <c r="J641" i="1"/>
  <c r="F139" i="1"/>
  <c r="D50" i="2"/>
  <c r="J616" i="1"/>
  <c r="L613" i="1"/>
  <c r="L528" i="1"/>
  <c r="G634" i="1"/>
  <c r="J634" i="1" s="1"/>
  <c r="K337" i="1"/>
  <c r="K351" i="1" s="1"/>
  <c r="C11" i="10"/>
  <c r="E109" i="2"/>
  <c r="E114" i="2" s="1"/>
  <c r="C21" i="10"/>
  <c r="I256" i="1"/>
  <c r="I270" i="1" s="1"/>
  <c r="G256" i="1"/>
  <c r="G270" i="1" s="1"/>
  <c r="F256" i="1"/>
  <c r="F270" i="1" s="1"/>
  <c r="L246" i="1"/>
  <c r="C110" i="2"/>
  <c r="C12" i="10"/>
  <c r="H659" i="1"/>
  <c r="H663" i="1" s="1"/>
  <c r="H666" i="1" s="1"/>
  <c r="C111" i="2"/>
  <c r="C109" i="2"/>
  <c r="C108" i="2"/>
  <c r="C17" i="10"/>
  <c r="C123" i="2"/>
  <c r="F661" i="1"/>
  <c r="I661" i="1" s="1"/>
  <c r="J648" i="1"/>
  <c r="D12" i="13"/>
  <c r="C12" i="13" s="1"/>
  <c r="C120" i="2"/>
  <c r="C119" i="2"/>
  <c r="D7" i="13"/>
  <c r="C7" i="13" s="1"/>
  <c r="L210" i="1"/>
  <c r="F659" i="1" s="1"/>
  <c r="F663" i="1" s="1"/>
  <c r="C80" i="2"/>
  <c r="E77" i="2"/>
  <c r="E80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C39" i="10" s="1"/>
  <c r="J139" i="1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H192" i="1"/>
  <c r="G628" i="1" s="1"/>
  <c r="J628" i="1" s="1"/>
  <c r="L564" i="1"/>
  <c r="G544" i="1"/>
  <c r="L544" i="1"/>
  <c r="H544" i="1"/>
  <c r="K550" i="1"/>
  <c r="K551" i="1" s="1"/>
  <c r="F143" i="2"/>
  <c r="F144" i="2" s="1"/>
  <c r="F192" i="1" l="1"/>
  <c r="G626" i="1" s="1"/>
  <c r="J626" i="1" s="1"/>
  <c r="L570" i="1"/>
  <c r="C114" i="2"/>
  <c r="E144" i="2"/>
  <c r="C127" i="2"/>
  <c r="H671" i="1"/>
  <c r="C28" i="10"/>
  <c r="D25" i="10" s="1"/>
  <c r="L256" i="1"/>
  <c r="L270" i="1" s="1"/>
  <c r="G631" i="1" s="1"/>
  <c r="J631" i="1" s="1"/>
  <c r="D23" i="10"/>
  <c r="D15" i="10"/>
  <c r="H647" i="1"/>
  <c r="J647" i="1" s="1"/>
  <c r="D26" i="10"/>
  <c r="D19" i="10"/>
  <c r="D18" i="10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/>
  <c r="D39" i="10" s="1"/>
  <c r="C144" i="2" l="1"/>
  <c r="C30" i="10"/>
  <c r="D11" i="10"/>
  <c r="D22" i="10"/>
  <c r="D24" i="10"/>
  <c r="D17" i="10"/>
  <c r="D10" i="10"/>
  <c r="D21" i="10"/>
  <c r="D27" i="10"/>
  <c r="D20" i="10"/>
  <c r="D12" i="10"/>
  <c r="D16" i="10"/>
  <c r="D13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41" i="10" l="1"/>
  <c r="D28" i="10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<sst xmlns="http://schemas.openxmlformats.org/spreadsheetml/2006/main" count="3945" uniqueCount="912">
  <si>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</si>
  <si>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</si>
  <si>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</si>
  <si>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</si>
  <si>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</si>
  <si>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</si>
  <si>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</si>
  <si>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</si>
  <si>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</si>
  <si>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</si>
  <si>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</si>
  <si>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</si>
  <si>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</si>
  <si>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</si>
  <si>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</si>
  <si>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</si>
  <si>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</si>
  <si>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</si>
  <si>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</si>
  <si>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</si>
  <si>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</si>
  <si>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</si>
  <si>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</si>
  <si>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</si>
  <si>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</si>
  <si>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</si>
  <si>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</si>
  <si>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</si>
  <si>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</si>
  <si>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</si>
  <si>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</si>
  <si>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</si>
  <si>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</si>
  <si>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</si>
  <si>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</si>
  <si>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</si>
  <si>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</si>
  <si>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</si>
  <si>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</si>
  <si>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</si>
  <si>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</si>
  <si>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</si>
  <si>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</si>
  <si>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</si>
  <si>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</si>
  <si>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</si>
  <si>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</si>
  <si>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</si>
  <si>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</si>
  <si>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</si>
  <si>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</si>
  <si>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</si>
  <si>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</si>
  <si>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</si>
  <si>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</si>
  <si>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</si>
  <si>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</si>
  <si>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</si>
  <si>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</si>
  <si>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</si>
  <si>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</si>
  <si>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</si>
  <si>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</si>
  <si>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</si>
  <si>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</si>
  <si>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</si>
  <si>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</si>
  <si>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</si>
  <si>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</si>
  <si>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</si>
  <si>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</si>
  <si>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</si>
  <si>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</si>
  <si>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</si>
  <si>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</si>
  <si>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</si>
  <si>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</si>
  <si>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</si>
  <si>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</si>
  <si>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</si>
  <si>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</si>
  <si>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</si>
  <si>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</si>
  <si>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</si>
  <si>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</si>
  <si>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</si>
  <si>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</si>
  <si>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</si>
  <si>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</si>
  <si>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</si>
  <si>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</si>
  <si>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</si>
  <si>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</si>
  <si>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</si>
  <si>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</si>
  <si>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</si>
  <si>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</si>
  <si>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</si>
  <si>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</si>
  <si>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</si>
  <si>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</si>
  <si>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</si>
  <si>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</si>
  <si>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</si>
  <si>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</si>
  <si>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</si>
  <si>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</si>
  <si>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</si>
  <si>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</si>
  <si>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</si>
  <si>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</si>
  <si>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</si>
  <si>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</si>
  <si>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</si>
  <si>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</si>
  <si>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</si>
  <si>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</si>
  <si>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</si>
  <si>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</si>
  <si>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</si>
  <si>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</si>
  <si>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</si>
  <si>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</si>
  <si>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</si>
  <si>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</si>
  <si>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</si>
  <si>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</si>
  <si>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</si>
  <si>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</si>
  <si>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</si>
  <si>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</si>
  <si>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</si>
  <si>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</si>
  <si>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</si>
  <si>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</si>
  <si>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</si>
  <si>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</si>
  <si>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</si>
  <si>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</si>
  <si>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</si>
  <si>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</si>
  <si>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</si>
  <si>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</si>
  <si>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</si>
  <si>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</si>
  <si>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</si>
  <si>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</si>
  <si>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</si>
  <si>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</si>
  <si>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</si>
  <si>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</si>
  <si>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</si>
  <si>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</si>
  <si>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</si>
  <si>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</si>
  <si>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</si>
  <si>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</si>
  <si>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</si>
  <si>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</si>
  <si>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</si>
  <si>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</si>
  <si>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</si>
  <si>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</si>
  <si>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</si>
  <si>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</si>
  <si>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</si>
  <si>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</si>
  <si>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</si>
  <si>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</si>
  <si>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</si>
  <si>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</si>
  <si>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</si>
  <si>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</si>
  <si>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</si>
  <si>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</si>
  <si>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</si>
  <si>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</si>
  <si>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</si>
  <si>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</si>
  <si>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</si>
  <si>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</si>
  <si>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</si>
  <si>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</si>
  <si>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</si>
  <si>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</si>
  <si>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</si>
  <si>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</si>
  <si>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</si>
  <si>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</si>
  <si>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</si>
  <si>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</si>
  <si>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</si>
  <si>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</si>
  <si>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</si>
  <si>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</si>
  <si>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</si>
  <si>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</si>
  <si>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</si>
  <si>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</si>
  <si>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</si>
  <si>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</si>
  <si>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</si>
  <si>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</si>
  <si>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</si>
  <si>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</si>
  <si>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</si>
  <si>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</si>
  <si>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</si>
  <si>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</si>
  <si>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</si>
  <si>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</si>
  <si>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</si>
  <si>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</si>
  <si>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</si>
  <si>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</si>
  <si>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</si>
  <si>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</si>
  <si>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</si>
  <si>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</si>
  <si>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</si>
  <si>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</si>
  <si>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</si>
  <si>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</si>
  <si>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</si>
  <si>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</si>
  <si>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</si>
  <si>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</si>
  <si>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</si>
  <si>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</si>
  <si>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</si>
  <si>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</si>
  <si>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</si>
  <si>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</si>
  <si>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</si>
  <si>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</si>
  <si>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</si>
  <si>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</si>
  <si>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</si>
  <si>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</si>
  <si>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</si>
  <si>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</si>
  <si>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</si>
  <si>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</si>
  <si>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</si>
  <si>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</si>
  <si>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</si>
  <si>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</si>
  <si>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</si>
  <si>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</si>
  <si>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</si>
  <si>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</si>
  <si>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</si>
  <si>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</si>
  <si>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</si>
  <si>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</si>
  <si>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</si>
  <si>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</si>
  <si>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</si>
  <si>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</si>
  <si>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</si>
  <si>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</si>
  <si>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</si>
  <si>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</si>
  <si>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</si>
  <si>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</si>
  <si>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</si>
  <si>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</si>
  <si>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</si>
  <si>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</si>
  <si>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</si>
  <si>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</si>
  <si>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</si>
  <si>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</si>
  <si>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</si>
  <si>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</si>
  <si>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</si>
  <si>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</si>
  <si>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</si>
  <si>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</si>
  <si>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</si>
  <si>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</si>
  <si>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</si>
  <si>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</si>
  <si>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</si>
  <si>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</si>
  <si>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</si>
  <si>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</si>
  <si>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</si>
  <si>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</si>
  <si>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</si>
  <si>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</si>
  <si>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</si>
  <si>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</si>
  <si>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</si>
  <si>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</si>
  <si>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</si>
  <si>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</si>
  <si>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</si>
  <si>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</si>
  <si>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</si>
  <si>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</si>
  <si>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</si>
  <si>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</si>
  <si>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</si>
  <si>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</si>
  <si>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</si>
  <si>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</si>
  <si>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</si>
  <si>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</si>
  <si>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</si>
  <si>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</si>
  <si>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</si>
  <si>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</si>
  <si>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</si>
  <si>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</si>
  <si>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</si>
  <si>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</si>
  <si>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</si>
  <si>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</si>
  <si>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</si>
  <si>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</si>
  <si>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</si>
  <si>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</si>
  <si>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</si>
  <si>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</si>
  <si>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</si>
  <si>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</si>
  <si>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</si>
  <si>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</si>
  <si>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</si>
  <si>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</si>
  <si>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</si>
  <si>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</si>
  <si>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</si>
  <si>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</si>
  <si>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</si>
  <si>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</si>
  <si>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</si>
  <si>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</si>
  <si>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</si>
  <si>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</si>
  <si>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</si>
  <si>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</si>
  <si>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</si>
  <si>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</si>
  <si>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</si>
  <si>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</si>
  <si>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</si>
  <si>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</si>
  <si>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</si>
  <si>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</si>
  <si>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</si>
  <si>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</si>
  <si>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</si>
  <si>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</si>
  <si>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</si>
  <si>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</si>
  <si>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</si>
  <si>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</si>
  <si>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</si>
  <si>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</si>
  <si>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</si>
  <si>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</si>
  <si>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</si>
  <si>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</si>
  <si>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</si>
  <si>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</si>
  <si>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</si>
  <si>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</si>
  <si>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</si>
  <si>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</si>
  <si>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</si>
  <si>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</si>
  <si>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</si>
  <si>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</si>
  <si>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</si>
  <si>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</si>
  <si>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</si>
  <si>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</si>
  <si>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</si>
  <si>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</si>
  <si>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</si>
  <si>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</si>
  <si>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</si>
  <si>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</si>
  <si>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</si>
  <si>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</si>
  <si>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</si>
  <si>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</si>
  <si>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</si>
  <si>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</si>
  <si>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</si>
  <si>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</si>
  <si>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</si>
  <si>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</si>
  <si>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</si>
  <si>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</si>
  <si>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</si>
  <si>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</si>
  <si>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</si>
  <si>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</si>
  <si>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</si>
  <si>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</si>
  <si>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</si>
  <si>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</si>
  <si>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</si>
  <si>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</si>
  <si>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</si>
  <si>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</si>
  <si>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</si>
  <si>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</si>
  <si>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</si>
  <si>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</si>
  <si>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</si>
  <si>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</si>
  <si>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</si>
  <si>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</si>
  <si>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</si>
  <si>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</si>
  <si>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</si>
  <si>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</si>
  <si>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</si>
  <si>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</si>
  <si>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</si>
  <si>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</si>
  <si>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</si>
  <si>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</si>
  <si>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</si>
  <si>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</si>
  <si>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</si>
  <si>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</si>
  <si>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</si>
  <si>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</si>
  <si>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</si>
  <si>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</si>
  <si>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</si>
  <si>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</si>
  <si>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</si>
  <si>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</si>
  <si>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</si>
  <si>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</si>
  <si>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</si>
  <si>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</si>
  <si>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</si>
  <si>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</si>
  <si>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</si>
  <si>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</si>
  <si>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</si>
  <si>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</si>
  <si>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</si>
  <si>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</si>
  <si>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</si>
  <si>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</si>
  <si>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</si>
  <si>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</si>
  <si>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</si>
  <si>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</si>
  <si>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</si>
  <si>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</si>
  <si>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</si>
  <si>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</si>
  <si>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</si>
  <si>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</si>
  <si>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</si>
  <si>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</si>
  <si>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</si>
  <si>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</si>
  <si>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</si>
  <si>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</si>
  <si>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</si>
  <si>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</si>
  <si>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</si>
  <si>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</si>
  <si>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</si>
  <si>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</si>
  <si>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</si>
  <si>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</si>
  <si>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</si>
  <si>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</si>
  <si>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</si>
  <si>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</si>
  <si>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</si>
  <si>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</si>
  <si>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</si>
  <si>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</si>
  <si>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</si>
  <si>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</si>
  <si>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</si>
  <si>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</si>
  <si>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</si>
  <si>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</si>
  <si>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</si>
  <si>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</si>
  <si>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</si>
  <si>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</si>
  <si>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</si>
  <si>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</si>
  <si>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</si>
  <si>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</si>
  <si>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</si>
  <si>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</si>
  <si>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</si>
  <si>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</si>
  <si>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</si>
  <si>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</si>
  <si>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</si>
  <si>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</si>
  <si>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</si>
  <si>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</si>
  <si>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</si>
  <si>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</si>
  <si>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</si>
  <si>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</si>
  <si>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</si>
  <si>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</si>
  <si>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</si>
  <si>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</si>
  <si>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</si>
  <si>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</si>
  <si>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</si>
  <si>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</si>
  <si>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</si>
  <si>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</si>
  <si>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</si>
  <si>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</si>
  <si>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</si>
  <si>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</si>
  <si>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</si>
  <si>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</si>
  <si>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</si>
  <si>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</si>
  <si>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</si>
  <si>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</si>
  <si>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</si>
  <si>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</si>
  <si>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</si>
  <si>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</si>
  <si>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</si>
  <si>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</si>
  <si>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</si>
  <si>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</si>
  <si>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</si>
  <si>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</si>
  <si>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</si>
  <si>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</si>
  <si>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</si>
  <si>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</si>
  <si>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</si>
  <si>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</si>
  <si>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</si>
  <si>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</si>
  <si>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</si>
  <si>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</si>
  <si>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</si>
  <si>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</si>
  <si>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</si>
  <si>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</si>
  <si>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</si>
  <si>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</si>
  <si>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</si>
  <si>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</si>
  <si>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</si>
  <si>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</si>
  <si>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</si>
  <si>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</si>
  <si>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</si>
  <si>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</si>
  <si>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</si>
  <si>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</si>
  <si>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</si>
  <si>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</si>
  <si>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</si>
  <si>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</si>
  <si>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</si>
  <si>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</si>
  <si>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</si>
  <si>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</si>
  <si>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</si>
  <si>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</si>
  <si>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</si>
  <si>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</si>
  <si>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</si>
  <si>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</si>
  <si>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</si>
  <si>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</si>
  <si>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</si>
  <si>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</si>
  <si>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</si>
  <si>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</si>
  <si>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</si>
  <si>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</si>
  <si>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</si>
  <si>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</si>
  <si>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</si>
  <si>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</si>
  <si>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</si>
  <si>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</si>
  <si>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</si>
  <si>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</si>
  <si>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</si>
  <si>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</si>
  <si>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</si>
  <si>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</si>
  <si>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</si>
  <si>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</si>
  <si>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</si>
  <si>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</si>
  <si>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</si>
  <si>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</si>
  <si>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</si>
  <si>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</si>
  <si>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</si>
  <si>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</si>
  <si>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</si>
  <si>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</si>
  <si>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</si>
  <si>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</si>
  <si>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</si>
  <si>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</si>
  <si>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</si>
  <si>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</si>
  <si>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</si>
  <si>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</si>
  <si>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</si>
  <si>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</si>
  <si>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</si>
  <si>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</si>
  <si>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</si>
  <si>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</si>
  <si>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</si>
  <si>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</si>
  <si>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</si>
  <si>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</si>
  <si>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</si>
  <si>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</si>
  <si>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</si>
  <si>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</si>
  <si>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</si>
  <si>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</si>
  <si>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</si>
  <si>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</si>
  <si>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</si>
  <si>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</si>
  <si>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</si>
  <si>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</si>
  <si>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</si>
  <si>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</si>
  <si>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</si>
  <si>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</si>
  <si>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</si>
  <si>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</si>
  <si>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</si>
  <si>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</si>
  <si>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</si>
  <si>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</si>
  <si>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</si>
  <si>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</si>
  <si>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</si>
  <si>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</si>
  <si>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</si>
  <si>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</si>
  <si>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</si>
  <si>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</si>
  <si>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</si>
  <si>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</si>
  <si>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</si>
  <si>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</si>
  <si>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</si>
  <si>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</si>
  <si>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</si>
  <si>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</si>
  <si>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</si>
  <si>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</si>
  <si>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</si>
  <si>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</si>
  <si>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</si>
  <si>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</si>
  <si>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</si>
  <si>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</si>
  <si>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</si>
  <si>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</si>
  <si>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</si>
  <si>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</si>
  <si>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</si>
  <si>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</si>
  <si>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</si>
  <si>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</si>
  <si>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</si>
  <si>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</si>
  <si>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</si>
  <si>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</si>
  <si>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</si>
  <si>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</si>
  <si>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</si>
  <si>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</si>
  <si>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</si>
  <si>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</si>
  <si>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</si>
  <si>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</si>
  <si>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</si>
  <si>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</si>
  <si>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</si>
  <si>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</si>
  <si>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</si>
  <si>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</si>
  <si>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</si>
  <si>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</si>
  <si>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</si>
  <si>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</si>
  <si>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</si>
  <si>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</si>
  <si>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</si>
  <si>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</si>
  <si>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</si>
  <si>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</si>
  <si>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</si>
  <si>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</si>
  <si>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</si>
  <si>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</si>
  <si>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</si>
  <si>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</si>
  <si>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</si>
  <si>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</si>
  <si>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</si>
  <si>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</si>
  <si>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</si>
  <si>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</si>
  <si>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</si>
  <si>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</si>
  <si>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</si>
  <si>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</si>
  <si>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</si>
  <si>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</si>
  <si>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</si>
  <si>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</si>
  <si>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</si>
  <si>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</si>
  <si>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</si>
  <si>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</si>
  <si>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</si>
  <si>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</si>
  <si>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</si>
  <si>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</si>
  <si>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</si>
  <si>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</si>
  <si>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</si>
  <si>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</si>
  <si>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</si>
  <si>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</si>
  <si>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</si>
  <si>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</si>
  <si>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</si>
  <si>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</si>
  <si>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</si>
  <si>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</si>
  <si>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</si>
  <si>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</si>
  <si>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</si>
  <si>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</si>
  <si>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</si>
  <si>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</si>
  <si>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</si>
  <si>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</si>
  <si>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</si>
  <si>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</si>
  <si>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</si>
  <si>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</si>
  <si>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</si>
  <si>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</si>
  <si>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</si>
  <si>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</si>
  <si>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</si>
  <si>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</si>
  <si>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</si>
  <si>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</si>
  <si>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</si>
  <si>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</si>
  <si>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</si>
  <si>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</si>
  <si>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</si>
  <si>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</si>
  <si>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</si>
  <si>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</si>
  <si>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</si>
  <si>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</si>
  <si>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</si>
  <si>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</si>
  <si>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</si>
  <si>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</si>
  <si>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</si>
  <si>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</si>
  <si>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</si>
  <si>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</si>
  <si>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</si>
  <si>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</si>
  <si>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</si>
  <si>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</si>
  <si>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</si>
  <si>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</si>
  <si>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</si>
  <si>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</si>
  <si>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</si>
  <si>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</si>
  <si>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</si>
  <si>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</si>
  <si>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</si>
  <si>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</si>
  <si>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</si>
  <si>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</si>
  <si>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</si>
  <si>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</si>
  <si>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</si>
  <si>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</si>
  <si>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</si>
  <si>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</si>
  <si>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</si>
  <si>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</si>
  <si>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</si>
  <si>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</si>
  <si>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</si>
  <si>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</si>
  <si>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</si>
  <si>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</si>
  <si>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</si>
  <si>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</si>
  <si>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</si>
  <si>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</si>
  <si>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</si>
  <si>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</si>
  <si>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</si>
  <si>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</si>
  <si>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</si>
  <si>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</si>
  <si>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</si>
  <si>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</si>
  <si>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</si>
  <si>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</si>
  <si>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</si>
  <si>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</si>
  <si>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</si>
  <si>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</si>
  <si>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</si>
  <si>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</si>
  <si>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</si>
  <si>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</si>
  <si>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</si>
  <si>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</si>
  <si>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</si>
  <si>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</si>
  <si>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</si>
  <si>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</si>
  <si>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</si>
  <si>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</si>
  <si>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</si>
  <si>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</si>
  <si>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</si>
  <si>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</si>
  <si>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</si>
  <si>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</si>
  <si>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</si>
  <si>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</si>
  <si>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</si>
  <si>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</si>
  <si>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</si>
  <si>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</si>
  <si>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</si>
  <si>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</si>
  <si>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</si>
  <si>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</si>
  <si>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</si>
  <si>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</si>
  <si>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</si>
  <si>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</si>
  <si>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</si>
  <si>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</si>
  <si>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</si>
  <si>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</si>
  <si>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</si>
  <si>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</si>
  <si>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</si>
  <si>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</si>
  <si>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</si>
  <si>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</si>
  <si>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</si>
  <si>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</si>
  <si>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</si>
  <si>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</si>
  <si>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</si>
  <si>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</si>
  <si>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</si>
  <si>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</si>
  <si>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</si>
  <si>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</si>
  <si>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</si>
  <si>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</si>
  <si>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</si>
  <si>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</si>
  <si>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</si>
  <si>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</si>
  <si>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</si>
  <si>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</si>
  <si>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</si>
  <si>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</si>
  <si>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</si>
  <si>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</si>
  <si>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</si>
  <si>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</si>
  <si>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</si>
  <si>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</si>
  <si>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Piermont</t>
  </si>
  <si>
    <t>8/06</t>
  </si>
  <si>
    <t>8/2011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</si>
</sst>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topLeftCell="A9" zoomScale="80" zoomScaleNormal="80" workbookViewId="0">
      <selection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435</v>
      </c>
      <c r="C2" s="21">
        <v>435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170316.57+100</f>
        <v>170416.57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256546.39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18031.39</v>
      </c>
      <c r="G12" s="18">
        <v>240.83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825.93</v>
      </c>
      <c r="G13" s="18">
        <v>537.27</v>
      </c>
      <c r="H13" s="18">
        <v>18272.22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1403.13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190677.02000000002</v>
      </c>
      <c r="G19" s="41">
        <f>SUM(G9:G18)</f>
        <v>778.1</v>
      </c>
      <c r="H19" s="41">
        <f>SUM(H9:H18)</f>
        <v>18272.22</v>
      </c>
      <c r="I19" s="41">
        <f>SUM(I9:I18)</f>
        <v>0</v>
      </c>
      <c r="J19" s="41">
        <f>SUM(J9:J18)</f>
        <v>256546.39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18272.22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33426.47</v>
      </c>
      <c r="G24" s="18">
        <v>159.13999999999999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4.21</f>
        <v>4.21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33485.68</v>
      </c>
      <c r="G32" s="41">
        <f>SUM(G22:G31)</f>
        <v>159.13999999999999</v>
      </c>
      <c r="H32" s="41">
        <f>SUM(H22:H31)</f>
        <v>18272.22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15000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>
        <v>34393.760000000002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256546.39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>
        <v>618.96</v>
      </c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157405.67-33989.13-15000-618.96</f>
        <v>107797.58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157191.34</v>
      </c>
      <c r="G50" s="41">
        <f>SUM(G35:G49)</f>
        <v>618.96</v>
      </c>
      <c r="H50" s="41">
        <f>SUM(H35:H49)</f>
        <v>0</v>
      </c>
      <c r="I50" s="41">
        <f>SUM(I35:I49)</f>
        <v>0</v>
      </c>
      <c r="J50" s="41">
        <f>SUM(J35:J49)</f>
        <v>256546.39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190677.02</v>
      </c>
      <c r="G51" s="41">
        <f>G50+G32</f>
        <v>778.1</v>
      </c>
      <c r="H51" s="41">
        <f>H50+H32</f>
        <v>18272.22</v>
      </c>
      <c r="I51" s="41">
        <f>I50+I32</f>
        <v>0</v>
      </c>
      <c r="J51" s="41">
        <f>J50+J32</f>
        <v>256546.39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1275833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1275833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278.26</v>
      </c>
      <c r="G95" s="18"/>
      <c r="H95" s="18"/>
      <c r="I95" s="18"/>
      <c r="J95" s="18">
        <f>33.38+12.94+15.94+3.03+14.86</f>
        <v>80.149999999999991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10321.780000000001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3626.04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2272.9299999999998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6177.23</v>
      </c>
      <c r="G110" s="41">
        <f>SUM(G95:G109)</f>
        <v>10321.780000000001</v>
      </c>
      <c r="H110" s="41">
        <f>SUM(H95:H109)</f>
        <v>0</v>
      </c>
      <c r="I110" s="41">
        <f>SUM(I95:I109)</f>
        <v>0</v>
      </c>
      <c r="J110" s="41">
        <f>SUM(J95:J109)</f>
        <v>80.149999999999991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1282010.23</v>
      </c>
      <c r="G111" s="41">
        <f>G59+G110</f>
        <v>10321.780000000001</v>
      </c>
      <c r="H111" s="41">
        <f>H59+H78+H93+H110</f>
        <v>0</v>
      </c>
      <c r="I111" s="41">
        <f>I59+I110</f>
        <v>0</v>
      </c>
      <c r="J111" s="41">
        <f>J59+J110</f>
        <v>80.149999999999991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388849.09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213851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336.91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603037.00000000012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1710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47088.65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25305.23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402.46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74103.88</v>
      </c>
      <c r="G135" s="41">
        <f>SUM(G122:G134)</f>
        <v>402.46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677140.88000000012</v>
      </c>
      <c r="G139" s="41">
        <f>G120+SUM(G135:G136)</f>
        <v>402.46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25407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6309.17+2427.2</f>
        <v>8736.369999999999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8036.18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1310.68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13466.7</v>
      </c>
      <c r="G160" s="18">
        <v>2590.98</v>
      </c>
      <c r="H160" s="18">
        <v>28701.22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14777.380000000001</v>
      </c>
      <c r="G161" s="41">
        <f>SUM(G149:G160)</f>
        <v>10627.16</v>
      </c>
      <c r="H161" s="41">
        <f>SUM(H149:H160)</f>
        <v>62844.59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1906.18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16683.560000000001</v>
      </c>
      <c r="G168" s="41">
        <f>G146+G161+SUM(G162:G167)</f>
        <v>10627.16</v>
      </c>
      <c r="H168" s="41">
        <f>H146+H161+SUM(H162:H167)</f>
        <v>62844.59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13732.93</v>
      </c>
      <c r="H178" s="18"/>
      <c r="I178" s="18"/>
      <c r="J178" s="18">
        <v>394.65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13732.93</v>
      </c>
      <c r="H182" s="41">
        <f>SUM(H178:H181)</f>
        <v>0</v>
      </c>
      <c r="I182" s="41">
        <f>SUM(I178:I181)</f>
        <v>0</v>
      </c>
      <c r="J182" s="41">
        <f>SUM(J178:J181)</f>
        <v>394.65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54528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54528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54528</v>
      </c>
      <c r="G191" s="41">
        <f>G182+SUM(G187:G190)</f>
        <v>13732.93</v>
      </c>
      <c r="H191" s="41">
        <f>+H182+SUM(H187:H190)</f>
        <v>0</v>
      </c>
      <c r="I191" s="41">
        <f>I176+I182+SUM(I187:I190)</f>
        <v>0</v>
      </c>
      <c r="J191" s="41">
        <f>J182</f>
        <v>394.65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2030362.6700000002</v>
      </c>
      <c r="G192" s="47">
        <f>G111+G139+G168+G191</f>
        <v>35084.33</v>
      </c>
      <c r="H192" s="47">
        <f>H111+H139+H168+H191</f>
        <v>62844.59</v>
      </c>
      <c r="I192" s="47">
        <f>I111+I139+I168+I191</f>
        <v>0</v>
      </c>
      <c r="J192" s="47">
        <f>J111+J139+J191</f>
        <v>474.79999999999995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331773.82</v>
      </c>
      <c r="G196" s="18">
        <v>101953.62</v>
      </c>
      <c r="H196" s="18">
        <f>26663.06+222</f>
        <v>26885.06</v>
      </c>
      <c r="I196" s="18">
        <v>12568.56</v>
      </c>
      <c r="J196" s="18">
        <v>26150.28</v>
      </c>
      <c r="K196" s="18">
        <v>771</v>
      </c>
      <c r="L196" s="19">
        <f>SUM(F196:K196)</f>
        <v>500102.33999999997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93246.97</v>
      </c>
      <c r="G197" s="18">
        <v>40403.980000000003</v>
      </c>
      <c r="H197" s="18">
        <v>757.44</v>
      </c>
      <c r="I197" s="18">
        <v>3450.48</v>
      </c>
      <c r="J197" s="18">
        <v>156.66</v>
      </c>
      <c r="K197" s="18">
        <v>125</v>
      </c>
      <c r="L197" s="19">
        <f>SUM(F197:K197)</f>
        <v>138140.53000000003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6106.58</v>
      </c>
      <c r="G199" s="18">
        <v>721.46</v>
      </c>
      <c r="H199" s="18"/>
      <c r="I199" s="18">
        <v>1056.71</v>
      </c>
      <c r="J199" s="18"/>
      <c r="K199" s="18">
        <v>1172.75</v>
      </c>
      <c r="L199" s="19">
        <f>SUM(F199:K199)</f>
        <v>9057.5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5826.45</v>
      </c>
      <c r="G201" s="18">
        <v>481.95</v>
      </c>
      <c r="H201" s="18">
        <f>42395.35+351</f>
        <v>42746.35</v>
      </c>
      <c r="I201" s="18">
        <v>1437.92</v>
      </c>
      <c r="J201" s="18"/>
      <c r="K201" s="18">
        <v>1407.5</v>
      </c>
      <c r="L201" s="19">
        <f t="shared" ref="L201:L207" si="0">SUM(F201:K201)</f>
        <v>51900.17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44868</v>
      </c>
      <c r="G202" s="18">
        <v>20873.939999999999</v>
      </c>
      <c r="H202" s="18">
        <v>2821.29</v>
      </c>
      <c r="I202" s="18">
        <v>3235.11</v>
      </c>
      <c r="J202" s="18"/>
      <c r="K202" s="18">
        <v>301</v>
      </c>
      <c r="L202" s="19">
        <f t="shared" si="0"/>
        <v>72099.34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833.63</v>
      </c>
      <c r="G203" s="18">
        <v>63.83</v>
      </c>
      <c r="H203" s="18">
        <f>56176.2+1723.13</f>
        <v>57899.329999999994</v>
      </c>
      <c r="I203" s="18">
        <v>167.48</v>
      </c>
      <c r="J203" s="18"/>
      <c r="K203" s="18">
        <v>1336.01</v>
      </c>
      <c r="L203" s="19">
        <f t="shared" si="0"/>
        <v>60300.28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72788.58</v>
      </c>
      <c r="G204" s="18">
        <v>22964.560000000001</v>
      </c>
      <c r="H204" s="18">
        <v>3767.77</v>
      </c>
      <c r="I204" s="18">
        <v>1519.14</v>
      </c>
      <c r="J204" s="18"/>
      <c r="K204" s="18">
        <v>89</v>
      </c>
      <c r="L204" s="19">
        <f t="shared" si="0"/>
        <v>101129.05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23334.16</v>
      </c>
      <c r="G206" s="18">
        <v>11784.73</v>
      </c>
      <c r="H206" s="18">
        <f>3740+51691+524</f>
        <v>55955</v>
      </c>
      <c r="I206" s="18">
        <v>33963.230000000003</v>
      </c>
      <c r="J206" s="18">
        <v>17866.439999999999</v>
      </c>
      <c r="K206" s="18"/>
      <c r="L206" s="19">
        <f t="shared" si="0"/>
        <v>142903.56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32360.6</v>
      </c>
      <c r="I207" s="18"/>
      <c r="J207" s="18"/>
      <c r="K207" s="18"/>
      <c r="L207" s="19">
        <f t="shared" si="0"/>
        <v>32360.6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v>1418.46</v>
      </c>
      <c r="I208" s="18"/>
      <c r="J208" s="18"/>
      <c r="K208" s="18"/>
      <c r="L208" s="19">
        <f>SUM(F208:K208)</f>
        <v>1418.46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578778.19000000006</v>
      </c>
      <c r="G210" s="41">
        <f t="shared" si="1"/>
        <v>199248.07</v>
      </c>
      <c r="H210" s="41">
        <f t="shared" si="1"/>
        <v>224611.3</v>
      </c>
      <c r="I210" s="41">
        <f t="shared" si="1"/>
        <v>57398.630000000005</v>
      </c>
      <c r="J210" s="41">
        <f t="shared" si="1"/>
        <v>44173.38</v>
      </c>
      <c r="K210" s="41">
        <f t="shared" si="1"/>
        <v>5202.26</v>
      </c>
      <c r="L210" s="41">
        <f t="shared" si="1"/>
        <v>1109411.83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420406.79</v>
      </c>
      <c r="I232" s="18"/>
      <c r="J232" s="18"/>
      <c r="K232" s="18"/>
      <c r="L232" s="19">
        <f>SUM(F232:K232)</f>
        <v>420406.79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f>6151.51+200967.62</f>
        <v>207119.13</v>
      </c>
      <c r="I233" s="18"/>
      <c r="J233" s="18">
        <v>999.99</v>
      </c>
      <c r="K233" s="18"/>
      <c r="L233" s="19">
        <f>SUM(F233:K233)</f>
        <v>208119.12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80093</v>
      </c>
      <c r="I234" s="18"/>
      <c r="J234" s="18"/>
      <c r="K234" s="18"/>
      <c r="L234" s="19">
        <f>SUM(F234:K234)</f>
        <v>80093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>
        <v>341.12</v>
      </c>
      <c r="I235" s="18"/>
      <c r="J235" s="18"/>
      <c r="K235" s="18"/>
      <c r="L235" s="19">
        <f>SUM(F235:K235)</f>
        <v>341.12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v>12486.91</v>
      </c>
      <c r="I237" s="18"/>
      <c r="J237" s="18"/>
      <c r="K237" s="18"/>
      <c r="L237" s="19">
        <f t="shared" ref="L237:L243" si="4">SUM(F237:K237)</f>
        <v>12486.91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533.87</v>
      </c>
      <c r="G239" s="18">
        <v>40.82</v>
      </c>
      <c r="H239" s="18">
        <f>34905.8+1101.69</f>
        <v>36007.490000000005</v>
      </c>
      <c r="I239" s="18">
        <v>19.68</v>
      </c>
      <c r="J239" s="18"/>
      <c r="K239" s="18">
        <v>854.17</v>
      </c>
      <c r="L239" s="19">
        <f t="shared" si="4"/>
        <v>37456.030000000006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18501.78</v>
      </c>
      <c r="I243" s="18"/>
      <c r="J243" s="18"/>
      <c r="K243" s="18"/>
      <c r="L243" s="19">
        <f t="shared" si="4"/>
        <v>18501.78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533.87</v>
      </c>
      <c r="G246" s="41">
        <f t="shared" si="5"/>
        <v>40.82</v>
      </c>
      <c r="H246" s="41">
        <f t="shared" si="5"/>
        <v>774956.22</v>
      </c>
      <c r="I246" s="41">
        <f t="shared" si="5"/>
        <v>19.68</v>
      </c>
      <c r="J246" s="41">
        <f t="shared" si="5"/>
        <v>999.99</v>
      </c>
      <c r="K246" s="41">
        <f t="shared" si="5"/>
        <v>854.17</v>
      </c>
      <c r="L246" s="41">
        <f t="shared" si="5"/>
        <v>777404.75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579312.06000000006</v>
      </c>
      <c r="G256" s="41">
        <f t="shared" si="8"/>
        <v>199288.89</v>
      </c>
      <c r="H256" s="41">
        <f t="shared" si="8"/>
        <v>999567.52</v>
      </c>
      <c r="I256" s="41">
        <f t="shared" si="8"/>
        <v>57418.310000000005</v>
      </c>
      <c r="J256" s="41">
        <f t="shared" si="8"/>
        <v>45173.369999999995</v>
      </c>
      <c r="K256" s="41">
        <f t="shared" si="8"/>
        <v>6056.43</v>
      </c>
      <c r="L256" s="41">
        <f t="shared" si="8"/>
        <v>1886816.58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f>13113.97+618.96</f>
        <v>13732.93</v>
      </c>
      <c r="L262" s="19">
        <f>SUM(F262:K262)</f>
        <v>13732.93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394.65</v>
      </c>
      <c r="L265" s="19">
        <f t="shared" si="9"/>
        <v>394.65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14127.58</v>
      </c>
      <c r="L269" s="41">
        <f t="shared" si="9"/>
        <v>14127.58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579312.06000000006</v>
      </c>
      <c r="G270" s="42">
        <f t="shared" si="11"/>
        <v>199288.89</v>
      </c>
      <c r="H270" s="42">
        <f t="shared" si="11"/>
        <v>999567.52</v>
      </c>
      <c r="I270" s="42">
        <f t="shared" si="11"/>
        <v>57418.310000000005</v>
      </c>
      <c r="J270" s="42">
        <f t="shared" si="11"/>
        <v>45173.369999999995</v>
      </c>
      <c r="K270" s="42">
        <f t="shared" si="11"/>
        <v>20184.010000000002</v>
      </c>
      <c r="L270" s="42">
        <f t="shared" si="11"/>
        <v>1900944.1600000001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42492.09</v>
      </c>
      <c r="G276" s="18">
        <v>14459.19</v>
      </c>
      <c r="H276" s="18">
        <v>40</v>
      </c>
      <c r="I276" s="18">
        <v>2049.3000000000002</v>
      </c>
      <c r="J276" s="18"/>
      <c r="K276" s="18">
        <v>100</v>
      </c>
      <c r="L276" s="19">
        <f>SUM(F276:K276)</f>
        <v>59140.58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1800</v>
      </c>
      <c r="G278" s="18">
        <v>388.8</v>
      </c>
      <c r="H278" s="18"/>
      <c r="I278" s="18"/>
      <c r="J278" s="18"/>
      <c r="K278" s="18"/>
      <c r="L278" s="19">
        <f>SUM(F278:K278)</f>
        <v>2188.8000000000002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149</v>
      </c>
      <c r="I281" s="18"/>
      <c r="J281" s="18">
        <v>479</v>
      </c>
      <c r="K281" s="18"/>
      <c r="L281" s="19">
        <f t="shared" si="12"/>
        <v>628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467.21</v>
      </c>
      <c r="L282" s="19">
        <f t="shared" si="12"/>
        <v>467.21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>
        <v>420</v>
      </c>
      <c r="J283" s="18"/>
      <c r="K283" s="18"/>
      <c r="L283" s="19">
        <f t="shared" si="12"/>
        <v>420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44292.09</v>
      </c>
      <c r="G289" s="42">
        <f t="shared" si="13"/>
        <v>14847.99</v>
      </c>
      <c r="H289" s="42">
        <f t="shared" si="13"/>
        <v>189</v>
      </c>
      <c r="I289" s="42">
        <f t="shared" si="13"/>
        <v>2469.3000000000002</v>
      </c>
      <c r="J289" s="42">
        <f t="shared" si="13"/>
        <v>479</v>
      </c>
      <c r="K289" s="42">
        <f t="shared" si="13"/>
        <v>567.21</v>
      </c>
      <c r="L289" s="41">
        <f t="shared" si="13"/>
        <v>62844.590000000004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44292.09</v>
      </c>
      <c r="G337" s="41">
        <f t="shared" si="20"/>
        <v>14847.99</v>
      </c>
      <c r="H337" s="41">
        <f t="shared" si="20"/>
        <v>189</v>
      </c>
      <c r="I337" s="41">
        <f t="shared" si="20"/>
        <v>2469.3000000000002</v>
      </c>
      <c r="J337" s="41">
        <f t="shared" si="20"/>
        <v>479</v>
      </c>
      <c r="K337" s="41">
        <f t="shared" si="20"/>
        <v>567.21</v>
      </c>
      <c r="L337" s="41">
        <f t="shared" si="20"/>
        <v>62844.590000000004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44292.09</v>
      </c>
      <c r="G351" s="41">
        <f>G337</f>
        <v>14847.99</v>
      </c>
      <c r="H351" s="41">
        <f>H337</f>
        <v>189</v>
      </c>
      <c r="I351" s="41">
        <f>I337</f>
        <v>2469.3000000000002</v>
      </c>
      <c r="J351" s="41">
        <f>J337</f>
        <v>479</v>
      </c>
      <c r="K351" s="47">
        <f>K337+K350</f>
        <v>567.21</v>
      </c>
      <c r="L351" s="41">
        <f>L337+L350</f>
        <v>62844.590000000004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15123.84</v>
      </c>
      <c r="G357" s="18">
        <v>3174.68</v>
      </c>
      <c r="H357" s="18">
        <v>615.15</v>
      </c>
      <c r="I357" s="18">
        <f>12340.52+2590.98</f>
        <v>14931.5</v>
      </c>
      <c r="J357" s="18">
        <v>556.95000000000005</v>
      </c>
      <c r="K357" s="18">
        <v>63.25</v>
      </c>
      <c r="L357" s="13">
        <f>SUM(F357:K357)</f>
        <v>34465.369999999995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15123.84</v>
      </c>
      <c r="G361" s="47">
        <f t="shared" si="22"/>
        <v>3174.68</v>
      </c>
      <c r="H361" s="47">
        <f t="shared" si="22"/>
        <v>615.15</v>
      </c>
      <c r="I361" s="47">
        <f t="shared" si="22"/>
        <v>14931.5</v>
      </c>
      <c r="J361" s="47">
        <f t="shared" si="22"/>
        <v>556.95000000000005</v>
      </c>
      <c r="K361" s="47">
        <f t="shared" si="22"/>
        <v>63.25</v>
      </c>
      <c r="L361" s="47">
        <f t="shared" si="22"/>
        <v>34465.369999999995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13588.86</v>
      </c>
      <c r="G366" s="18"/>
      <c r="H366" s="18"/>
      <c r="I366" s="56">
        <f>SUM(F366:H366)</f>
        <v>13588.86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1342.64</v>
      </c>
      <c r="G367" s="63"/>
      <c r="H367" s="63"/>
      <c r="I367" s="56">
        <f>SUM(F367:H367)</f>
        <v>1342.64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14931.5</v>
      </c>
      <c r="G368" s="47">
        <f>SUM(G366:G367)</f>
        <v>0</v>
      </c>
      <c r="H368" s="47">
        <f>SUM(H366:H367)</f>
        <v>0</v>
      </c>
      <c r="I368" s="47">
        <f>SUM(I366:I367)</f>
        <v>14931.5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>
        <v>33.380000000000003</v>
      </c>
      <c r="I387" s="18"/>
      <c r="J387" s="24" t="s">
        <v>289</v>
      </c>
      <c r="K387" s="24" t="s">
        <v>289</v>
      </c>
      <c r="L387" s="56">
        <f t="shared" si="25"/>
        <v>33.380000000000003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33.380000000000003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33.380000000000003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12.94</v>
      </c>
      <c r="I395" s="18"/>
      <c r="J395" s="24" t="s">
        <v>289</v>
      </c>
      <c r="K395" s="24" t="s">
        <v>289</v>
      </c>
      <c r="L395" s="56">
        <f t="shared" si="26"/>
        <v>12.94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394.65</v>
      </c>
      <c r="H396" s="18">
        <v>15.94</v>
      </c>
      <c r="I396" s="18"/>
      <c r="J396" s="24" t="s">
        <v>289</v>
      </c>
      <c r="K396" s="24" t="s">
        <v>289</v>
      </c>
      <c r="L396" s="56">
        <f t="shared" si="26"/>
        <v>410.59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14.86</v>
      </c>
      <c r="I397" s="18"/>
      <c r="J397" s="24" t="s">
        <v>289</v>
      </c>
      <c r="K397" s="24" t="s">
        <v>289</v>
      </c>
      <c r="L397" s="56">
        <f t="shared" si="26"/>
        <v>14.86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>
        <v>3.03</v>
      </c>
      <c r="I398" s="18"/>
      <c r="J398" s="24" t="s">
        <v>289</v>
      </c>
      <c r="K398" s="24" t="s">
        <v>289</v>
      </c>
      <c r="L398" s="56">
        <f t="shared" si="26"/>
        <v>3.03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394.65</v>
      </c>
      <c r="H400" s="47">
        <f>SUM(H394:H399)</f>
        <v>46.769999999999996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441.41999999999996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394.65</v>
      </c>
      <c r="H407" s="47">
        <f>H392+H400+H406</f>
        <v>80.150000000000006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474.79999999999995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>
        <v>26602</v>
      </c>
      <c r="L422" s="56">
        <f t="shared" si="29"/>
        <v>26602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>
        <v>24965</v>
      </c>
      <c r="L423" s="56">
        <f t="shared" si="29"/>
        <v>24965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>
        <v>2961</v>
      </c>
      <c r="L424" s="56">
        <f t="shared" si="29"/>
        <v>2961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>
        <v>1273.5</v>
      </c>
      <c r="I425" s="18"/>
      <c r="J425" s="18"/>
      <c r="K425" s="18">
        <v>66.7</v>
      </c>
      <c r="L425" s="56">
        <f t="shared" si="29"/>
        <v>1340.2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1273.5</v>
      </c>
      <c r="I426" s="47">
        <f t="shared" si="30"/>
        <v>0</v>
      </c>
      <c r="J426" s="47">
        <f t="shared" si="30"/>
        <v>0</v>
      </c>
      <c r="K426" s="47">
        <f t="shared" si="30"/>
        <v>54594.7</v>
      </c>
      <c r="L426" s="47">
        <f t="shared" si="30"/>
        <v>55868.2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1273.5</v>
      </c>
      <c r="I433" s="47">
        <f t="shared" si="32"/>
        <v>0</v>
      </c>
      <c r="J433" s="47">
        <f t="shared" si="32"/>
        <v>0</v>
      </c>
      <c r="K433" s="47">
        <f t="shared" si="32"/>
        <v>54594.7</v>
      </c>
      <c r="L433" s="47">
        <f t="shared" si="32"/>
        <v>55868.2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80877.39</v>
      </c>
      <c r="G439" s="18">
        <v>175669</v>
      </c>
      <c r="H439" s="18"/>
      <c r="I439" s="56">
        <f t="shared" si="33"/>
        <v>256546.39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80877.39</v>
      </c>
      <c r="G445" s="13">
        <f>SUM(G438:G444)</f>
        <v>175669</v>
      </c>
      <c r="H445" s="13">
        <f>SUM(H438:H444)</f>
        <v>0</v>
      </c>
      <c r="I445" s="13">
        <f>SUM(I438:I444)</f>
        <v>256546.39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80877.39</v>
      </c>
      <c r="G458" s="18">
        <f>256546.39-80877.39</f>
        <v>175669</v>
      </c>
      <c r="H458" s="18"/>
      <c r="I458" s="56">
        <f t="shared" si="34"/>
        <v>256546.39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80877.39</v>
      </c>
      <c r="G459" s="83">
        <f>SUM(G453:G458)</f>
        <v>175669</v>
      </c>
      <c r="H459" s="83">
        <f>SUM(H453:H458)</f>
        <v>0</v>
      </c>
      <c r="I459" s="83">
        <f>SUM(I453:I458)</f>
        <v>256546.39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80877.39</v>
      </c>
      <c r="G460" s="42">
        <f>G451+G459</f>
        <v>175669</v>
      </c>
      <c r="H460" s="42">
        <f>H451+H459</f>
        <v>0</v>
      </c>
      <c r="I460" s="42">
        <f>I451+I459</f>
        <v>256546.39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27772.83</v>
      </c>
      <c r="G464" s="18"/>
      <c r="H464" s="18"/>
      <c r="I464" s="18"/>
      <c r="J464" s="18">
        <v>311939.78999999998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2030362.67</v>
      </c>
      <c r="G467" s="18">
        <v>35084.33</v>
      </c>
      <c r="H467" s="18">
        <v>62844.59</v>
      </c>
      <c r="I467" s="18"/>
      <c r="J467" s="18">
        <f>33.38+12.94+15.94+3.03+14.86+394.65</f>
        <v>474.79999999999995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2030362.67</v>
      </c>
      <c r="G469" s="53">
        <f>SUM(G467:G468)</f>
        <v>35084.33</v>
      </c>
      <c r="H469" s="53">
        <f>SUM(H467:H468)</f>
        <v>62844.59</v>
      </c>
      <c r="I469" s="53">
        <f>SUM(I467:I468)</f>
        <v>0</v>
      </c>
      <c r="J469" s="53">
        <f>SUM(J467:J468)</f>
        <v>474.79999999999995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1873575.96+27368.2</f>
        <v>1900944.16</v>
      </c>
      <c r="G471" s="18">
        <v>34465.370000000003</v>
      </c>
      <c r="H471" s="18">
        <v>62844.59</v>
      </c>
      <c r="I471" s="18"/>
      <c r="J471" s="18">
        <f>54528+66.7+1273.5</f>
        <v>55868.2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1900944.16</v>
      </c>
      <c r="G473" s="53">
        <f>SUM(G471:G472)</f>
        <v>34465.370000000003</v>
      </c>
      <c r="H473" s="53">
        <f>SUM(H471:H472)</f>
        <v>62844.59</v>
      </c>
      <c r="I473" s="53">
        <f>SUM(I471:I472)</f>
        <v>0</v>
      </c>
      <c r="J473" s="53">
        <f>SUM(J471:J472)</f>
        <v>55868.2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157191.34000000008</v>
      </c>
      <c r="G475" s="53">
        <f>(G464+G469)- G473</f>
        <v>618.95999999999913</v>
      </c>
      <c r="H475" s="53">
        <f>(H464+H469)- H473</f>
        <v>0</v>
      </c>
      <c r="I475" s="53">
        <f>(I464+I469)- I473</f>
        <v>0</v>
      </c>
      <c r="J475" s="53">
        <f>(J464+J469)- J473</f>
        <v>256546.38999999996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5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8154.09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4.5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1777.26</v>
      </c>
      <c r="G494" s="18"/>
      <c r="H494" s="18"/>
      <c r="I494" s="18"/>
      <c r="J494" s="18"/>
      <c r="K494" s="53">
        <f>SUM(F494:J494)</f>
        <v>1777.26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1777.26</v>
      </c>
      <c r="G496" s="18"/>
      <c r="H496" s="18"/>
      <c r="I496" s="18"/>
      <c r="J496" s="18"/>
      <c r="K496" s="53">
        <f t="shared" si="35"/>
        <v>1777.26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F494-F496</f>
        <v>0</v>
      </c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93246.97</v>
      </c>
      <c r="G520" s="18">
        <v>40403.980000000003</v>
      </c>
      <c r="H520" s="18">
        <v>757.44</v>
      </c>
      <c r="I520" s="18">
        <v>2710.68</v>
      </c>
      <c r="J520" s="18">
        <v>156.66</v>
      </c>
      <c r="K520" s="18">
        <v>125</v>
      </c>
      <c r="L520" s="88">
        <f>SUM(F520:K520)</f>
        <v>137400.73000000001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f>6151.51+200967.62</f>
        <v>207119.13</v>
      </c>
      <c r="I522" s="18"/>
      <c r="J522" s="18">
        <v>999.99</v>
      </c>
      <c r="K522" s="18"/>
      <c r="L522" s="88">
        <f>SUM(F522:K522)</f>
        <v>208119.12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93246.97</v>
      </c>
      <c r="G523" s="108">
        <f t="shared" ref="G523:L523" si="36">SUM(G520:G522)</f>
        <v>40403.980000000003</v>
      </c>
      <c r="H523" s="108">
        <f t="shared" si="36"/>
        <v>207876.57</v>
      </c>
      <c r="I523" s="108">
        <f t="shared" si="36"/>
        <v>2710.68</v>
      </c>
      <c r="J523" s="108">
        <f t="shared" si="36"/>
        <v>1156.6500000000001</v>
      </c>
      <c r="K523" s="108">
        <f t="shared" si="36"/>
        <v>125</v>
      </c>
      <c r="L523" s="89">
        <f t="shared" si="36"/>
        <v>345519.85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27587.599999999999</v>
      </c>
      <c r="I525" s="18">
        <v>191.7</v>
      </c>
      <c r="J525" s="18"/>
      <c r="K525" s="18"/>
      <c r="L525" s="88">
        <f>SUM(F525:K525)</f>
        <v>27779.3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12486.91</v>
      </c>
      <c r="I527" s="18"/>
      <c r="J527" s="18"/>
      <c r="K527" s="18"/>
      <c r="L527" s="88">
        <f>SUM(F527:K527)</f>
        <v>12486.91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40074.509999999995</v>
      </c>
      <c r="I528" s="89">
        <f t="shared" si="37"/>
        <v>191.7</v>
      </c>
      <c r="J528" s="89">
        <f t="shared" si="37"/>
        <v>0</v>
      </c>
      <c r="K528" s="89">
        <f t="shared" si="37"/>
        <v>0</v>
      </c>
      <c r="L528" s="89">
        <f t="shared" si="37"/>
        <v>40266.21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11019</v>
      </c>
      <c r="I530" s="18"/>
      <c r="J530" s="18"/>
      <c r="K530" s="18"/>
      <c r="L530" s="88">
        <f>SUM(F530:K530)</f>
        <v>11019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6754</v>
      </c>
      <c r="I532" s="18"/>
      <c r="J532" s="18"/>
      <c r="K532" s="18"/>
      <c r="L532" s="88">
        <f>SUM(F532:K532)</f>
        <v>6754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17773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17773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3858.68</v>
      </c>
      <c r="I540" s="18"/>
      <c r="J540" s="18"/>
      <c r="K540" s="18"/>
      <c r="L540" s="88">
        <f>SUM(F540:K540)</f>
        <v>3858.68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3858.68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3858.68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93246.97</v>
      </c>
      <c r="G544" s="89">
        <f t="shared" ref="G544:L544" si="41">G523+G528+G533+G538+G543</f>
        <v>40403.980000000003</v>
      </c>
      <c r="H544" s="89">
        <f t="shared" si="41"/>
        <v>269582.76</v>
      </c>
      <c r="I544" s="89">
        <f t="shared" si="41"/>
        <v>2902.3799999999997</v>
      </c>
      <c r="J544" s="89">
        <f t="shared" si="41"/>
        <v>1156.6500000000001</v>
      </c>
      <c r="K544" s="89">
        <f t="shared" si="41"/>
        <v>125</v>
      </c>
      <c r="L544" s="89">
        <f t="shared" si="41"/>
        <v>407417.74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137400.73000000001</v>
      </c>
      <c r="G548" s="87">
        <f>L525</f>
        <v>27779.3</v>
      </c>
      <c r="H548" s="87">
        <f>L530</f>
        <v>11019</v>
      </c>
      <c r="I548" s="87">
        <f>L535</f>
        <v>0</v>
      </c>
      <c r="J548" s="87">
        <f>L540</f>
        <v>3858.68</v>
      </c>
      <c r="K548" s="87">
        <f>SUM(F548:J548)</f>
        <v>180057.71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208119.12</v>
      </c>
      <c r="G550" s="87">
        <f>L527</f>
        <v>12486.91</v>
      </c>
      <c r="H550" s="87">
        <f>L532</f>
        <v>6754</v>
      </c>
      <c r="I550" s="87">
        <f>L537</f>
        <v>0</v>
      </c>
      <c r="J550" s="87">
        <f>L542</f>
        <v>0</v>
      </c>
      <c r="K550" s="87">
        <f>SUM(F550:J550)</f>
        <v>227360.03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345519.85</v>
      </c>
      <c r="G551" s="89">
        <f t="shared" si="42"/>
        <v>40266.21</v>
      </c>
      <c r="H551" s="89">
        <f t="shared" si="42"/>
        <v>17773</v>
      </c>
      <c r="I551" s="89">
        <f t="shared" si="42"/>
        <v>0</v>
      </c>
      <c r="J551" s="89">
        <f t="shared" si="42"/>
        <v>3858.68</v>
      </c>
      <c r="K551" s="89">
        <f t="shared" si="42"/>
        <v>407417.74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42292.09</v>
      </c>
      <c r="G556" s="18">
        <v>14421.29</v>
      </c>
      <c r="H556" s="18"/>
      <c r="I556" s="18"/>
      <c r="J556" s="18"/>
      <c r="K556" s="18"/>
      <c r="L556" s="88">
        <f>SUM(F556:K556)</f>
        <v>56713.38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42292.09</v>
      </c>
      <c r="G559" s="108">
        <f t="shared" si="43"/>
        <v>14421.29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56713.38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42292.09</v>
      </c>
      <c r="G570" s="89">
        <f t="shared" ref="G570:L570" si="46">G559+G564+G569</f>
        <v>14421.29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56713.38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68021.289999999994</v>
      </c>
      <c r="I574" s="87">
        <f>SUM(F574:H574)</f>
        <v>68021.289999999994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v>352385.5</v>
      </c>
      <c r="I575" s="87">
        <f t="shared" ref="I575:I586" si="47">SUM(F575:H575)</f>
        <v>352385.5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5276.06</v>
      </c>
      <c r="I578" s="87">
        <f t="shared" si="47"/>
        <v>5276.06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>
        <v>63994.66</v>
      </c>
      <c r="I579" s="87">
        <f t="shared" si="47"/>
        <v>63994.66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420</v>
      </c>
      <c r="G581" s="18"/>
      <c r="H581" s="18">
        <v>57409.4</v>
      </c>
      <c r="I581" s="87">
        <f t="shared" si="47"/>
        <v>57829.4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>
        <v>74287.5</v>
      </c>
      <c r="I582" s="87">
        <f t="shared" si="47"/>
        <v>74287.5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>
        <v>80093</v>
      </c>
      <c r="I584" s="87">
        <f t="shared" si="47"/>
        <v>80093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27489.7</v>
      </c>
      <c r="I590" s="18"/>
      <c r="J590" s="18">
        <v>17637.490000000002</v>
      </c>
      <c r="K590" s="104">
        <f t="shared" ref="K590:K596" si="48">SUM(H590:J590)</f>
        <v>45127.19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3858.68</v>
      </c>
      <c r="I591" s="18"/>
      <c r="J591" s="18"/>
      <c r="K591" s="104">
        <f t="shared" si="48"/>
        <v>3858.68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864.29</v>
      </c>
      <c r="K592" s="104">
        <f t="shared" si="48"/>
        <v>864.29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1012.22</v>
      </c>
      <c r="I594" s="18"/>
      <c r="J594" s="18"/>
      <c r="K594" s="104">
        <f t="shared" si="48"/>
        <v>1012.22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32360.600000000002</v>
      </c>
      <c r="I597" s="108">
        <f>SUM(I590:I596)</f>
        <v>0</v>
      </c>
      <c r="J597" s="108">
        <f>SUM(J590:J596)</f>
        <v>18501.780000000002</v>
      </c>
      <c r="K597" s="108">
        <f>SUM(K590:K596)</f>
        <v>50862.380000000005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44652.38</v>
      </c>
      <c r="I603" s="18"/>
      <c r="J603" s="18">
        <v>999.99</v>
      </c>
      <c r="K603" s="104">
        <f>SUM(H603:J603)</f>
        <v>45652.369999999995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44652.38</v>
      </c>
      <c r="I604" s="108">
        <f>SUM(I601:I603)</f>
        <v>0</v>
      </c>
      <c r="J604" s="108">
        <f>SUM(J601:J603)</f>
        <v>999.99</v>
      </c>
      <c r="K604" s="108">
        <f>SUM(K601:K603)</f>
        <v>45652.369999999995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6906.58</v>
      </c>
      <c r="G610" s="18">
        <v>1033.76</v>
      </c>
      <c r="H610" s="18"/>
      <c r="I610" s="18">
        <v>26.2</v>
      </c>
      <c r="J610" s="18"/>
      <c r="K610" s="18"/>
      <c r="L610" s="88">
        <f>SUM(F610:K610)</f>
        <v>7966.54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>
        <v>341.12</v>
      </c>
      <c r="I612" s="18"/>
      <c r="J612" s="18"/>
      <c r="K612" s="18"/>
      <c r="L612" s="88">
        <f>SUM(F612:K612)</f>
        <v>341.12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6906.58</v>
      </c>
      <c r="G613" s="108">
        <f t="shared" si="49"/>
        <v>1033.76</v>
      </c>
      <c r="H613" s="108">
        <f t="shared" si="49"/>
        <v>341.12</v>
      </c>
      <c r="I613" s="108">
        <f t="shared" si="49"/>
        <v>26.2</v>
      </c>
      <c r="J613" s="108">
        <f t="shared" si="49"/>
        <v>0</v>
      </c>
      <c r="K613" s="108">
        <f t="shared" si="49"/>
        <v>0</v>
      </c>
      <c r="L613" s="89">
        <f t="shared" si="49"/>
        <v>8307.66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190677.02000000002</v>
      </c>
      <c r="H616" s="109">
        <f>SUM(F51)</f>
        <v>190677.02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778.1</v>
      </c>
      <c r="H617" s="109">
        <f>SUM(G51)</f>
        <v>778.1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18272.22</v>
      </c>
      <c r="H618" s="109">
        <f>SUM(H51)</f>
        <v>18272.22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256546.39</v>
      </c>
      <c r="H620" s="109">
        <f>SUM(J51)</f>
        <v>256546.39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157191.34</v>
      </c>
      <c r="H621" s="109">
        <f>F475</f>
        <v>157191.34000000008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618.96</v>
      </c>
      <c r="H622" s="109">
        <f>G475</f>
        <v>618.95999999999913</v>
      </c>
      <c r="I622" s="121" t="s">
        <v>102</v>
      </c>
      <c r="J622" s="109">
        <f t="shared" si="50"/>
        <v>9.0949470177292824E-13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256546.39</v>
      </c>
      <c r="H625" s="109">
        <f>J475</f>
        <v>256546.38999999996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2030362.6700000002</v>
      </c>
      <c r="H626" s="104">
        <f>SUM(F467)</f>
        <v>2030362.67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35084.33</v>
      </c>
      <c r="H627" s="104">
        <f>SUM(G467)</f>
        <v>35084.33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62844.59</v>
      </c>
      <c r="H628" s="104">
        <f>SUM(H467)</f>
        <v>62844.59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474.79999999999995</v>
      </c>
      <c r="H630" s="104">
        <f>SUM(J467)</f>
        <v>474.79999999999995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1900944.1600000001</v>
      </c>
      <c r="H631" s="104">
        <f>SUM(F471)</f>
        <v>1900944.16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62844.590000000004</v>
      </c>
      <c r="H632" s="104">
        <f>SUM(H471)</f>
        <v>62844.59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14931.5</v>
      </c>
      <c r="H633" s="104">
        <f>I368</f>
        <v>14931.5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34465.369999999995</v>
      </c>
      <c r="H634" s="104">
        <f>SUM(G471)</f>
        <v>34465.370000000003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474.79999999999995</v>
      </c>
      <c r="H636" s="164">
        <f>SUM(J467)</f>
        <v>474.79999999999995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55868.2</v>
      </c>
      <c r="H637" s="164">
        <f>SUM(J471)</f>
        <v>55868.2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80877.39</v>
      </c>
      <c r="H638" s="104">
        <f>SUM(F460)</f>
        <v>80877.39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175669</v>
      </c>
      <c r="H639" s="104">
        <f>SUM(G460)</f>
        <v>175669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256546.39</v>
      </c>
      <c r="H641" s="104">
        <f>SUM(I460)</f>
        <v>256546.39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80.149999999999991</v>
      </c>
      <c r="H643" s="104">
        <f>H407</f>
        <v>80.150000000000006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394.65</v>
      </c>
      <c r="H644" s="104">
        <f>G407</f>
        <v>394.65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474.79999999999995</v>
      </c>
      <c r="H645" s="104">
        <f>L407</f>
        <v>474.79999999999995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50862.380000000005</v>
      </c>
      <c r="H646" s="104">
        <f>L207+L225+L243</f>
        <v>50862.38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45652.369999999995</v>
      </c>
      <c r="H647" s="104">
        <f>(J256+J337)-(J254+J335)</f>
        <v>45652.369999999995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32360.6</v>
      </c>
      <c r="H648" s="104">
        <f>H597</f>
        <v>32360.600000000002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18501.78</v>
      </c>
      <c r="H650" s="104">
        <f>J597</f>
        <v>18501.780000000002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13732.93</v>
      </c>
      <c r="H651" s="104">
        <f>K262+K344</f>
        <v>13732.93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394.65</v>
      </c>
      <c r="H654" s="104">
        <f>K265+K346</f>
        <v>394.65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1206721.79</v>
      </c>
      <c r="G659" s="19">
        <f>(L228+L308+L358)</f>
        <v>0</v>
      </c>
      <c r="H659" s="19">
        <f>(L246+L327+L359)</f>
        <v>777404.75</v>
      </c>
      <c r="I659" s="19">
        <f>SUM(F659:H659)</f>
        <v>1984126.54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10321.780000000001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10321.780000000001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32360.6</v>
      </c>
      <c r="G661" s="19">
        <f>(L225+L305)-(J225+J305)</f>
        <v>0</v>
      </c>
      <c r="H661" s="19">
        <f>(L243+L324)-(J243+J324)</f>
        <v>18501.78</v>
      </c>
      <c r="I661" s="19">
        <f>SUM(F661:H661)</f>
        <v>50862.38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53038.92</v>
      </c>
      <c r="G662" s="200">
        <f>SUM(G574:G586)+SUM(I601:I603)+L611</f>
        <v>0</v>
      </c>
      <c r="H662" s="200">
        <f>SUM(H574:H586)+SUM(J601:J603)+L612</f>
        <v>702808.52</v>
      </c>
      <c r="I662" s="19">
        <f>SUM(F662:H662)</f>
        <v>755847.44000000006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1111000.49</v>
      </c>
      <c r="G663" s="19">
        <f>G659-SUM(G660:G662)</f>
        <v>0</v>
      </c>
      <c r="H663" s="19">
        <f>H659-SUM(H660:H662)</f>
        <v>56094.449999999953</v>
      </c>
      <c r="I663" s="19">
        <f>I659-SUM(I660:I662)</f>
        <v>1167094.94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60.09</v>
      </c>
      <c r="G664" s="249"/>
      <c r="H664" s="249"/>
      <c r="I664" s="19">
        <f>SUM(F664:H664)</f>
        <v>60.09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18488.939999999999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19422.45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-56094.45</v>
      </c>
      <c r="I668" s="19">
        <f>SUM(F668:H668)</f>
        <v>-56094.45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18488.939999999999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18488.939999999999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Piermont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331773.82</v>
      </c>
      <c r="C9" s="230">
        <f>'DOE25'!G196+'DOE25'!G214+'DOE25'!G232+'DOE25'!G275+'DOE25'!G294+'DOE25'!G313</f>
        <v>101953.62</v>
      </c>
    </row>
    <row r="10" spans="1:3" x14ac:dyDescent="0.2">
      <c r="A10" t="s">
        <v>779</v>
      </c>
      <c r="B10" s="241">
        <v>327377.32</v>
      </c>
      <c r="C10" s="241">
        <f>C9-336.33</f>
        <v>101617.29</v>
      </c>
    </row>
    <row r="11" spans="1:3" x14ac:dyDescent="0.2">
      <c r="A11" t="s">
        <v>780</v>
      </c>
      <c r="B11" s="241"/>
      <c r="C11" s="241"/>
    </row>
    <row r="12" spans="1:3" x14ac:dyDescent="0.2">
      <c r="A12" t="s">
        <v>781</v>
      </c>
      <c r="B12" s="241">
        <v>4396.5</v>
      </c>
      <c r="C12" s="241">
        <v>336.33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331773.82</v>
      </c>
      <c r="C13" s="232">
        <f>SUM(C10:C12)</f>
        <v>101953.62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135739.06</v>
      </c>
      <c r="C18" s="230">
        <f>'DOE25'!G197+'DOE25'!G215+'DOE25'!G233+'DOE25'!G276+'DOE25'!G295+'DOE25'!G314</f>
        <v>54863.170000000006</v>
      </c>
    </row>
    <row r="19" spans="1:3" x14ac:dyDescent="0.2">
      <c r="A19" t="s">
        <v>779</v>
      </c>
      <c r="B19" s="241">
        <v>80152.09</v>
      </c>
      <c r="C19" s="241">
        <v>28514.7</v>
      </c>
    </row>
    <row r="20" spans="1:3" x14ac:dyDescent="0.2">
      <c r="A20" t="s">
        <v>780</v>
      </c>
      <c r="B20" s="241">
        <v>54213.82</v>
      </c>
      <c r="C20" s="241">
        <v>26243.42</v>
      </c>
    </row>
    <row r="21" spans="1:3" x14ac:dyDescent="0.2">
      <c r="A21" t="s">
        <v>781</v>
      </c>
      <c r="B21" s="241">
        <v>1373.15</v>
      </c>
      <c r="C21" s="241">
        <v>105.05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135739.06</v>
      </c>
      <c r="C22" s="232">
        <f>SUM(C19:C21)</f>
        <v>54863.17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7906.58</v>
      </c>
      <c r="C36" s="236">
        <f>'DOE25'!G199+'DOE25'!G217+'DOE25'!G235+'DOE25'!G278+'DOE25'!G297+'DOE25'!G316</f>
        <v>1110.26</v>
      </c>
    </row>
    <row r="37" spans="1:3" x14ac:dyDescent="0.2">
      <c r="A37" t="s">
        <v>779</v>
      </c>
      <c r="B37" s="241">
        <v>6906.58</v>
      </c>
      <c r="C37" s="241">
        <f>C36-C39</f>
        <v>1033.76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v>1000</v>
      </c>
      <c r="C39" s="241">
        <f>B39*7.65%</f>
        <v>76.5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7906.58</v>
      </c>
      <c r="C40" s="232">
        <f>SUM(C37:C39)</f>
        <v>1110.26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Piermont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1356260.4</v>
      </c>
      <c r="D5" s="20">
        <f>SUM('DOE25'!L196:L199)+SUM('DOE25'!L214:L217)+SUM('DOE25'!L232:L235)-F5-G5</f>
        <v>1326884.72</v>
      </c>
      <c r="E5" s="244"/>
      <c r="F5" s="256">
        <f>SUM('DOE25'!J196:J199)+SUM('DOE25'!J214:J217)+SUM('DOE25'!J232:J235)</f>
        <v>27306.93</v>
      </c>
      <c r="G5" s="53">
        <f>SUM('DOE25'!K196:K199)+SUM('DOE25'!K214:K217)+SUM('DOE25'!K232:K235)</f>
        <v>2068.75</v>
      </c>
      <c r="H5" s="260"/>
    </row>
    <row r="6" spans="1:9" x14ac:dyDescent="0.2">
      <c r="A6" s="32">
        <v>2100</v>
      </c>
      <c r="B6" t="s">
        <v>801</v>
      </c>
      <c r="C6" s="246">
        <f t="shared" si="0"/>
        <v>64387.08</v>
      </c>
      <c r="D6" s="20">
        <f>'DOE25'!L201+'DOE25'!L219+'DOE25'!L237-F6-G6</f>
        <v>62979.58</v>
      </c>
      <c r="E6" s="244"/>
      <c r="F6" s="256">
        <f>'DOE25'!J201+'DOE25'!J219+'DOE25'!J237</f>
        <v>0</v>
      </c>
      <c r="G6" s="53">
        <f>'DOE25'!K201+'DOE25'!K219+'DOE25'!K237</f>
        <v>1407.5</v>
      </c>
      <c r="H6" s="260"/>
    </row>
    <row r="7" spans="1:9" x14ac:dyDescent="0.2">
      <c r="A7" s="32">
        <v>2200</v>
      </c>
      <c r="B7" t="s">
        <v>834</v>
      </c>
      <c r="C7" s="246">
        <f t="shared" si="0"/>
        <v>72099.34</v>
      </c>
      <c r="D7" s="20">
        <f>'DOE25'!L202+'DOE25'!L220+'DOE25'!L238-F7-G7</f>
        <v>71798.34</v>
      </c>
      <c r="E7" s="244"/>
      <c r="F7" s="256">
        <f>'DOE25'!J202+'DOE25'!J220+'DOE25'!J238</f>
        <v>0</v>
      </c>
      <c r="G7" s="53">
        <f>'DOE25'!K202+'DOE25'!K220+'DOE25'!K238</f>
        <v>301</v>
      </c>
      <c r="H7" s="260"/>
    </row>
    <row r="8" spans="1:9" x14ac:dyDescent="0.2">
      <c r="A8" s="32">
        <v>2300</v>
      </c>
      <c r="B8" t="s">
        <v>802</v>
      </c>
      <c r="C8" s="246">
        <f t="shared" si="0"/>
        <v>64081.000000000007</v>
      </c>
      <c r="D8" s="244"/>
      <c r="E8" s="20">
        <f>'DOE25'!L203+'DOE25'!L221+'DOE25'!L239-F8-G8-D9-D11</f>
        <v>61890.820000000007</v>
      </c>
      <c r="F8" s="256">
        <f>'DOE25'!J203+'DOE25'!J221+'DOE25'!J239</f>
        <v>0</v>
      </c>
      <c r="G8" s="53">
        <f>'DOE25'!K203+'DOE25'!K221+'DOE25'!K239</f>
        <v>2190.1799999999998</v>
      </c>
      <c r="H8" s="260"/>
    </row>
    <row r="9" spans="1:9" x14ac:dyDescent="0.2">
      <c r="A9" s="32">
        <v>2310</v>
      </c>
      <c r="B9" t="s">
        <v>818</v>
      </c>
      <c r="C9" s="246">
        <f t="shared" si="0"/>
        <v>14439.31</v>
      </c>
      <c r="D9" s="245">
        <v>14439.31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6091.5</v>
      </c>
      <c r="D10" s="244"/>
      <c r="E10" s="245">
        <v>6091.5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19236</v>
      </c>
      <c r="D11" s="245">
        <v>19236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101129.05</v>
      </c>
      <c r="D12" s="20">
        <f>'DOE25'!L204+'DOE25'!L222+'DOE25'!L240-F12-G12</f>
        <v>101040.05</v>
      </c>
      <c r="E12" s="244"/>
      <c r="F12" s="256">
        <f>'DOE25'!J204+'DOE25'!J222+'DOE25'!J240</f>
        <v>0</v>
      </c>
      <c r="G12" s="53">
        <f>'DOE25'!K204+'DOE25'!K222+'DOE25'!K240</f>
        <v>89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142903.56</v>
      </c>
      <c r="D14" s="20">
        <f>'DOE25'!L206+'DOE25'!L224+'DOE25'!L242-F14-G14</f>
        <v>125037.12</v>
      </c>
      <c r="E14" s="244"/>
      <c r="F14" s="256">
        <f>'DOE25'!J206+'DOE25'!J224+'DOE25'!J242</f>
        <v>17866.439999999999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50862.38</v>
      </c>
      <c r="D15" s="20">
        <f>'DOE25'!L207+'DOE25'!L225+'DOE25'!L243-F15-G15</f>
        <v>50862.38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1418.46</v>
      </c>
      <c r="D16" s="244"/>
      <c r="E16" s="20">
        <f>'DOE25'!L208+'DOE25'!L226+'DOE25'!L244-F16-G16</f>
        <v>1418.46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20876.509999999995</v>
      </c>
      <c r="D29" s="20">
        <f>'DOE25'!L357+'DOE25'!L358+'DOE25'!L359-'DOE25'!I366-F29-G29</f>
        <v>20256.309999999994</v>
      </c>
      <c r="E29" s="244"/>
      <c r="F29" s="256">
        <f>'DOE25'!J357+'DOE25'!J358+'DOE25'!J359</f>
        <v>556.95000000000005</v>
      </c>
      <c r="G29" s="53">
        <f>'DOE25'!K357+'DOE25'!K358+'DOE25'!K359</f>
        <v>63.25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62844.590000000004</v>
      </c>
      <c r="D31" s="20">
        <f>'DOE25'!L289+'DOE25'!L308+'DOE25'!L327+'DOE25'!L332+'DOE25'!L333+'DOE25'!L334-F31-G31</f>
        <v>61798.380000000005</v>
      </c>
      <c r="E31" s="244"/>
      <c r="F31" s="256">
        <f>'DOE25'!J289+'DOE25'!J308+'DOE25'!J327+'DOE25'!J332+'DOE25'!J333+'DOE25'!J334</f>
        <v>479</v>
      </c>
      <c r="G31" s="53">
        <f>'DOE25'!K289+'DOE25'!K308+'DOE25'!K327+'DOE25'!K332+'DOE25'!K333+'DOE25'!K334</f>
        <v>567.21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1854332.19</v>
      </c>
      <c r="E33" s="247">
        <f>SUM(E5:E31)</f>
        <v>69400.780000000013</v>
      </c>
      <c r="F33" s="247">
        <f>SUM(F5:F31)</f>
        <v>46209.319999999992</v>
      </c>
      <c r="G33" s="247">
        <f>SUM(G5:G31)</f>
        <v>6686.89</v>
      </c>
      <c r="H33" s="247">
        <f>SUM(H5:H31)</f>
        <v>0</v>
      </c>
    </row>
    <row r="35" spans="2:8" ht="12" thickBot="1" x14ac:dyDescent="0.25">
      <c r="B35" s="254" t="s">
        <v>847</v>
      </c>
      <c r="D35" s="255">
        <f>E33</f>
        <v>69400.780000000013</v>
      </c>
      <c r="E35" s="250"/>
    </row>
    <row r="36" spans="2:8" ht="12" thickTop="1" x14ac:dyDescent="0.2">
      <c r="B36" t="s">
        <v>815</v>
      </c>
      <c r="D36" s="20">
        <f>D33</f>
        <v>1854332.19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9" zoomScaleNormal="89" workbookViewId="0">
      <pane ySplit="2" topLeftCell="A127" activePane="bottomLeft" state="frozen"/>
      <selection pane="bottomLeft" activeCell="C140" sqref="C14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Piermont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170416.57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256546.39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18031.39</v>
      </c>
      <c r="D11" s="95">
        <f>'DOE25'!G12</f>
        <v>240.83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825.93</v>
      </c>
      <c r="D12" s="95">
        <f>'DOE25'!G13</f>
        <v>537.27</v>
      </c>
      <c r="E12" s="95">
        <f>'DOE25'!H13</f>
        <v>18272.22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1403.13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190677.02000000002</v>
      </c>
      <c r="D18" s="41">
        <f>SUM(D8:D17)</f>
        <v>778.1</v>
      </c>
      <c r="E18" s="41">
        <f>SUM(E8:E17)</f>
        <v>18272.22</v>
      </c>
      <c r="F18" s="41">
        <f>SUM(F8:F17)</f>
        <v>0</v>
      </c>
      <c r="G18" s="41">
        <f>SUM(G8:G17)</f>
        <v>256546.39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18272.22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33426.47</v>
      </c>
      <c r="D23" s="95">
        <f>'DOE25'!G24</f>
        <v>159.13999999999999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4.21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33485.68</v>
      </c>
      <c r="D31" s="41">
        <f>SUM(D21:D30)</f>
        <v>159.13999999999999</v>
      </c>
      <c r="E31" s="41">
        <f>SUM(E21:E30)</f>
        <v>18272.22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15000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34393.760000000002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256546.39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618.96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107797.58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157191.34</v>
      </c>
      <c r="D49" s="41">
        <f>SUM(D34:D48)</f>
        <v>618.96</v>
      </c>
      <c r="E49" s="41">
        <f>SUM(E34:E48)</f>
        <v>0</v>
      </c>
      <c r="F49" s="41">
        <f>SUM(F34:F48)</f>
        <v>0</v>
      </c>
      <c r="G49" s="41">
        <f>SUM(G34:G48)</f>
        <v>256546.39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190677.02</v>
      </c>
      <c r="D50" s="41">
        <f>D49+D31</f>
        <v>778.1</v>
      </c>
      <c r="E50" s="41">
        <f>E49+E31</f>
        <v>18272.22</v>
      </c>
      <c r="F50" s="41">
        <f>F49+F31</f>
        <v>0</v>
      </c>
      <c r="G50" s="41">
        <f>G49+G31</f>
        <v>256546.39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1275833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278.26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80.149999999999991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10321.780000000001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5898.9699999999993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6177.23</v>
      </c>
      <c r="D61" s="130">
        <f>SUM(D56:D60)</f>
        <v>10321.780000000001</v>
      </c>
      <c r="E61" s="130">
        <f>SUM(E56:E60)</f>
        <v>0</v>
      </c>
      <c r="F61" s="130">
        <f>SUM(F56:F60)</f>
        <v>0</v>
      </c>
      <c r="G61" s="130">
        <f>SUM(G56:G60)</f>
        <v>80.149999999999991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1282010.23</v>
      </c>
      <c r="D62" s="22">
        <f>D55+D61</f>
        <v>10321.780000000001</v>
      </c>
      <c r="E62" s="22">
        <f>E55+E61</f>
        <v>0</v>
      </c>
      <c r="F62" s="22">
        <f>F55+F61</f>
        <v>0</v>
      </c>
      <c r="G62" s="22">
        <f>G55+G61</f>
        <v>80.149999999999991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388849.09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213851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336.91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603037.00000000012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1710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47088.65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25305.23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402.46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74103.88</v>
      </c>
      <c r="D77" s="130">
        <f>SUM(D71:D76)</f>
        <v>402.46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677140.88000000012</v>
      </c>
      <c r="D80" s="130">
        <f>SUM(D78:D79)+D77+D69</f>
        <v>402.46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14777.380000000001</v>
      </c>
      <c r="D87" s="95">
        <f>SUM('DOE25'!G152:G160)</f>
        <v>10627.16</v>
      </c>
      <c r="E87" s="95">
        <f>SUM('DOE25'!H152:H160)</f>
        <v>62844.59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1906.18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16683.560000000001</v>
      </c>
      <c r="D90" s="131">
        <f>SUM(D84:D89)</f>
        <v>10627.16</v>
      </c>
      <c r="E90" s="131">
        <f>SUM(E84:E89)</f>
        <v>62844.59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13732.93</v>
      </c>
      <c r="E95" s="95">
        <f>'DOE25'!H178</f>
        <v>0</v>
      </c>
      <c r="F95" s="95">
        <f>'DOE25'!I178</f>
        <v>0</v>
      </c>
      <c r="G95" s="95">
        <f>'DOE25'!J178</f>
        <v>394.65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54528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54528</v>
      </c>
      <c r="D102" s="86">
        <f>SUM(D92:D101)</f>
        <v>13732.93</v>
      </c>
      <c r="E102" s="86">
        <f>SUM(E92:E101)</f>
        <v>0</v>
      </c>
      <c r="F102" s="86">
        <f>SUM(F92:F101)</f>
        <v>0</v>
      </c>
      <c r="G102" s="86">
        <f>SUM(G92:G101)</f>
        <v>394.65</v>
      </c>
    </row>
    <row r="103" spans="1:7" ht="12.75" thickTop="1" thickBot="1" x14ac:dyDescent="0.25">
      <c r="A103" s="33" t="s">
        <v>765</v>
      </c>
      <c r="C103" s="86">
        <f>C62+C80+C90+C102</f>
        <v>2030362.6700000002</v>
      </c>
      <c r="D103" s="86">
        <f>D62+D80+D90+D102</f>
        <v>35084.33</v>
      </c>
      <c r="E103" s="86">
        <f>E62+E80+E90+E102</f>
        <v>62844.59</v>
      </c>
      <c r="F103" s="86">
        <f>F62+F80+F90+F102</f>
        <v>0</v>
      </c>
      <c r="G103" s="86">
        <f>G62+G80+G102</f>
        <v>474.79999999999995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920509.12999999989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346259.65</v>
      </c>
      <c r="D109" s="24" t="s">
        <v>289</v>
      </c>
      <c r="E109" s="95">
        <f>('DOE25'!L276)+('DOE25'!L295)+('DOE25'!L314)</f>
        <v>59140.58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80093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9398.6200000000008</v>
      </c>
      <c r="D111" s="24" t="s">
        <v>289</v>
      </c>
      <c r="E111" s="95">
        <f>+('DOE25'!L278)+('DOE25'!L297)+('DOE25'!L316)</f>
        <v>2188.8000000000002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1356260.4</v>
      </c>
      <c r="D114" s="86">
        <f>SUM(D108:D113)</f>
        <v>0</v>
      </c>
      <c r="E114" s="86">
        <f>SUM(E108:E113)</f>
        <v>61329.380000000005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64387.08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72099.34</v>
      </c>
      <c r="D118" s="24" t="s">
        <v>289</v>
      </c>
      <c r="E118" s="95">
        <f>+('DOE25'!L281)+('DOE25'!L300)+('DOE25'!L319)</f>
        <v>628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97756.31</v>
      </c>
      <c r="D119" s="24" t="s">
        <v>289</v>
      </c>
      <c r="E119" s="95">
        <f>+('DOE25'!L282)+('DOE25'!L301)+('DOE25'!L320)</f>
        <v>467.21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101129.05</v>
      </c>
      <c r="D120" s="24" t="s">
        <v>289</v>
      </c>
      <c r="E120" s="95">
        <f>+('DOE25'!L283)+('DOE25'!L302)+('DOE25'!L321)</f>
        <v>420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142903.56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50862.38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1418.46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34465.369999999995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530556.17999999993</v>
      </c>
      <c r="D127" s="86">
        <f>SUM(D117:D126)</f>
        <v>34465.369999999995</v>
      </c>
      <c r="E127" s="86">
        <f>SUM(E117:E126)</f>
        <v>1515.21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54594.7</v>
      </c>
    </row>
    <row r="134" spans="1:7" x14ac:dyDescent="0.2">
      <c r="A134" t="s">
        <v>233</v>
      </c>
      <c r="B134" s="32" t="s">
        <v>234</v>
      </c>
      <c r="C134" s="95">
        <f>'DOE25'!L262</f>
        <v>13732.93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33.380000000000003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441.41999999999996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-80.149999999999977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14127.58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54594.7</v>
      </c>
    </row>
    <row r="144" spans="1:7" ht="12.75" thickTop="1" thickBot="1" x14ac:dyDescent="0.25">
      <c r="A144" s="33" t="s">
        <v>244</v>
      </c>
      <c r="C144" s="86">
        <f>(C114+C127+C143)</f>
        <v>1900944.16</v>
      </c>
      <c r="D144" s="86">
        <f>(D114+D127+D143)</f>
        <v>34465.369999999995</v>
      </c>
      <c r="E144" s="86">
        <f>(E114+E127+E143)</f>
        <v>62844.590000000004</v>
      </c>
      <c r="F144" s="86">
        <f>(F114+F127+F143)</f>
        <v>0</v>
      </c>
      <c r="G144" s="86">
        <f>(G114+G127+G143)</f>
        <v>54594.7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8/06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8/2011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8154.09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1777.26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1777.26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1777.26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1777.26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Piermont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18489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18489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920509</v>
      </c>
      <c r="D10" s="182">
        <f>ROUND((C10/$C$28)*100,1)</f>
        <v>46.6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405400</v>
      </c>
      <c r="D11" s="182">
        <f>ROUND((C11/$C$28)*100,1)</f>
        <v>20.5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80093</v>
      </c>
      <c r="D12" s="182">
        <f>ROUND((C12/$C$28)*100,1)</f>
        <v>4.0999999999999996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11587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64387</v>
      </c>
      <c r="D15" s="182">
        <f t="shared" ref="D15:D27" si="0">ROUND((C15/$C$28)*100,1)</f>
        <v>3.3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72727</v>
      </c>
      <c r="D16" s="182">
        <f t="shared" si="0"/>
        <v>3.7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99642</v>
      </c>
      <c r="D17" s="182">
        <f t="shared" si="0"/>
        <v>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101549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142904</v>
      </c>
      <c r="D20" s="182">
        <f t="shared" si="0"/>
        <v>7.2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50862</v>
      </c>
      <c r="D21" s="182">
        <f t="shared" si="0"/>
        <v>2.6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24143.22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1973803.22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1973803.22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1275833</v>
      </c>
      <c r="D35" s="182">
        <f t="shared" ref="D35:D40" si="1">ROUND((C35/$C$41)*100,1)</f>
        <v>62.2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6257.3799999998882</v>
      </c>
      <c r="D36" s="182">
        <f t="shared" si="1"/>
        <v>0.3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603037</v>
      </c>
      <c r="D37" s="182">
        <f t="shared" si="1"/>
        <v>29.4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74506</v>
      </c>
      <c r="D38" s="182">
        <f t="shared" si="1"/>
        <v>3.6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90155</v>
      </c>
      <c r="D39" s="182">
        <f t="shared" si="1"/>
        <v>4.4000000000000004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2049788.38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Piermont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2012-09-10T15:18:22Z</cp:lastPrinted>
  <dcterms:created xsi:type="dcterms:W3CDTF">1997-12-04T19:04:30Z</dcterms:created>
  <dcterms:modified xsi:type="dcterms:W3CDTF">2012-11-21T15:23:17Z</dcterms:modified>
</cp:coreProperties>
</file>