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G570" i="1" l="1"/>
  <c r="G168" i="1"/>
  <c r="I139" i="1"/>
  <c r="G139" i="1"/>
  <c r="F139" i="1"/>
  <c r="I662" i="1"/>
  <c r="F31" i="13"/>
  <c r="I433" i="1"/>
  <c r="G433" i="1"/>
  <c r="F544" i="1"/>
  <c r="J641" i="1"/>
  <c r="J648" i="1"/>
  <c r="A22" i="1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C28" i="10" s="1"/>
  <c r="F168" i="1"/>
  <c r="F192" i="1" s="1"/>
  <c r="G626" i="1" s="1"/>
  <c r="J626" i="1" s="1"/>
  <c r="J139" i="1"/>
  <c r="D103" i="2"/>
  <c r="J637" i="1"/>
  <c r="J621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D25" i="10"/>
  <c r="D23" i="10"/>
  <c r="C30" i="10"/>
  <c r="D24" i="10"/>
  <c r="D17" i="10"/>
  <c r="E103" i="2"/>
  <c r="D11" i="10"/>
  <c r="D22" i="10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D15" i="10"/>
  <c r="D27" i="10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D26" i="10" l="1"/>
  <c r="D19" i="10"/>
  <c r="D18" i="10"/>
  <c r="D16" i="10"/>
  <c r="D13" i="10"/>
  <c r="D12" i="10"/>
  <c r="D20" i="10"/>
  <c r="D21" i="10"/>
  <c r="D10" i="10"/>
  <c r="D28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G636" i="1" l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<sst xmlns="http://schemas.openxmlformats.org/spreadsheetml/2006/main" count="3948" uniqueCount="912">
  <si>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</si>
  <si>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</si>
  <si>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</si>
  <si>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</si>
  <si>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</si>
  <si>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</si>
  <si>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</si>
  <si>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</si>
  <si>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</si>
  <si>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</si>
  <si>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</si>
  <si>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</si>
  <si>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</si>
  <si>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</si>
  <si>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</si>
  <si>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</si>
  <si>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</si>
  <si>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</si>
  <si>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</si>
  <si>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</si>
  <si>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</si>
  <si>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</si>
  <si>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</si>
  <si>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</si>
  <si>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</si>
  <si>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</si>
  <si>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</si>
  <si>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</si>
  <si>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</si>
  <si>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</si>
  <si>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</si>
  <si>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</si>
  <si>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</si>
  <si>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</si>
  <si>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</si>
  <si>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</si>
  <si>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</si>
  <si>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</si>
  <si>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</si>
  <si>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</si>
  <si>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</si>
  <si>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</si>
  <si>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</si>
  <si>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</si>
  <si>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</si>
  <si>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</si>
  <si>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</si>
  <si>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</si>
  <si>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</si>
  <si>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</si>
  <si>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</si>
  <si>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</si>
  <si>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</si>
  <si>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</si>
  <si>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</si>
  <si>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</si>
  <si>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</si>
  <si>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</si>
  <si>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</si>
  <si>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</si>
  <si>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</si>
  <si>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</si>
  <si>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</si>
  <si>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</si>
  <si>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</si>
  <si>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</si>
  <si>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</si>
  <si>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</si>
  <si>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</si>
  <si>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</si>
  <si>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</si>
  <si>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</si>
  <si>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</si>
  <si>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</si>
  <si>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</si>
  <si>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</si>
  <si>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</si>
  <si>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</si>
  <si>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</si>
  <si>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</si>
  <si>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</si>
  <si>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</si>
  <si>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</si>
  <si>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</si>
  <si>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</si>
  <si>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</si>
  <si>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</si>
  <si>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</si>
  <si>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</si>
  <si>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</si>
  <si>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</si>
  <si>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</si>
  <si>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</si>
  <si>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</si>
  <si>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</si>
  <si>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</si>
  <si>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</si>
  <si>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</si>
  <si>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</si>
  <si>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</si>
  <si>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</si>
  <si>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</si>
  <si>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</si>
  <si>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</si>
  <si>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</si>
  <si>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</si>
  <si>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</si>
  <si>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</si>
  <si>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</si>
  <si>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</si>
  <si>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</si>
  <si>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</si>
  <si>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</si>
  <si>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</si>
  <si>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</si>
  <si>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</si>
  <si>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</si>
  <si>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</si>
  <si>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</si>
  <si>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</si>
  <si>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</si>
  <si>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</si>
  <si>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</si>
  <si>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</si>
  <si>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</si>
  <si>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</si>
  <si>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</si>
  <si>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</si>
  <si>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</si>
  <si>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</si>
  <si>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</si>
  <si>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</si>
  <si>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</si>
  <si>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</si>
  <si>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</si>
  <si>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</si>
  <si>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</si>
  <si>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</si>
  <si>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</si>
  <si>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</si>
  <si>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</si>
  <si>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</si>
  <si>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</si>
  <si>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</si>
  <si>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</si>
  <si>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</si>
  <si>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</si>
  <si>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</si>
  <si>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</si>
  <si>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</si>
  <si>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</si>
  <si>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</si>
  <si>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</si>
  <si>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</si>
  <si>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</si>
  <si>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</si>
  <si>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</si>
  <si>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</si>
  <si>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</si>
  <si>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</si>
  <si>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</si>
  <si>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</si>
  <si>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</si>
  <si>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</si>
  <si>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</si>
  <si>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</si>
  <si>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</si>
  <si>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</si>
  <si>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</si>
  <si>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</si>
  <si>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</si>
  <si>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</si>
  <si>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</si>
  <si>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</si>
  <si>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</si>
  <si>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</si>
  <si>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</si>
  <si>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</si>
  <si>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</si>
  <si>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</si>
  <si>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</si>
  <si>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</si>
  <si>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</si>
  <si>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</si>
  <si>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</si>
  <si>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</si>
  <si>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</si>
  <si>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</si>
  <si>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</si>
  <si>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</si>
  <si>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</si>
  <si>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</si>
  <si>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</si>
  <si>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</si>
  <si>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</si>
  <si>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</si>
  <si>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</si>
  <si>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</si>
  <si>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</si>
  <si>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</si>
  <si>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</si>
  <si>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</si>
  <si>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</si>
  <si>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</si>
  <si>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</si>
  <si>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</si>
  <si>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</si>
  <si>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</si>
  <si>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</si>
  <si>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</si>
  <si>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</si>
  <si>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</si>
  <si>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</si>
  <si>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</si>
  <si>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</si>
  <si>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</si>
  <si>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</si>
  <si>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</si>
  <si>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</si>
  <si>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</si>
  <si>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</si>
  <si>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</si>
  <si>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</si>
  <si>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</si>
  <si>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</si>
  <si>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</si>
  <si>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</si>
  <si>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</si>
  <si>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</si>
  <si>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</si>
  <si>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</si>
  <si>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</si>
  <si>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</si>
  <si>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</si>
  <si>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</si>
  <si>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</si>
  <si>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</si>
  <si>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</si>
  <si>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</si>
  <si>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</si>
  <si>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</si>
  <si>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</si>
  <si>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</si>
  <si>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</si>
  <si>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</si>
  <si>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</si>
  <si>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</si>
  <si>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</si>
  <si>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</si>
  <si>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</si>
  <si>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</si>
  <si>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</si>
  <si>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</si>
  <si>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</si>
  <si>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</si>
  <si>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</si>
  <si>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</si>
  <si>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</si>
  <si>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</si>
  <si>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</si>
  <si>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</si>
  <si>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</si>
  <si>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</si>
  <si>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</si>
  <si>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</si>
  <si>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</si>
  <si>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</si>
  <si>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</si>
  <si>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</si>
  <si>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</si>
  <si>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</si>
  <si>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</si>
  <si>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</si>
  <si>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</si>
  <si>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</si>
  <si>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</si>
  <si>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</si>
  <si>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</si>
  <si>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</si>
  <si>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</si>
  <si>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</si>
  <si>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</si>
  <si>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</si>
  <si>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</si>
  <si>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</si>
  <si>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</si>
  <si>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</si>
  <si>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</si>
  <si>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</si>
  <si>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</si>
  <si>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</si>
  <si>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</si>
  <si>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</si>
  <si>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</si>
  <si>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</si>
  <si>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</si>
  <si>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</si>
  <si>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</si>
  <si>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</si>
  <si>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</si>
  <si>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</si>
  <si>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</si>
  <si>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</si>
  <si>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</si>
  <si>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</si>
  <si>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</si>
  <si>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</si>
  <si>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</si>
  <si>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</si>
  <si>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</si>
  <si>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</si>
  <si>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</si>
  <si>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</si>
  <si>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</si>
  <si>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</si>
  <si>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</si>
  <si>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</si>
  <si>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</si>
  <si>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</si>
  <si>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</si>
  <si>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</si>
  <si>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</si>
  <si>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</si>
  <si>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</si>
  <si>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</si>
  <si>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</si>
  <si>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</si>
  <si>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</si>
  <si>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</si>
  <si>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</si>
  <si>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</si>
  <si>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</si>
  <si>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</si>
  <si>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</si>
  <si>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</si>
  <si>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</si>
  <si>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</si>
  <si>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</si>
  <si>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</si>
  <si>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</si>
  <si>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</si>
  <si>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</si>
  <si>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</si>
  <si>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</si>
  <si>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</si>
  <si>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</si>
  <si>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</si>
  <si>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</si>
  <si>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</si>
  <si>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</si>
  <si>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</si>
  <si>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</si>
  <si>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</si>
  <si>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</si>
  <si>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</si>
  <si>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</si>
  <si>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</si>
  <si>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</si>
  <si>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</si>
  <si>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</si>
  <si>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</si>
  <si>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</si>
  <si>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</si>
  <si>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</si>
  <si>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</si>
  <si>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</si>
  <si>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</si>
  <si>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</si>
  <si>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</si>
  <si>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</si>
  <si>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</si>
  <si>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</si>
  <si>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</si>
  <si>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</si>
  <si>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</si>
  <si>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</si>
  <si>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</si>
  <si>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</si>
  <si>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</si>
  <si>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</si>
  <si>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</si>
  <si>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</si>
  <si>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</si>
  <si>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</si>
  <si>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</si>
  <si>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</si>
  <si>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</si>
  <si>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</si>
  <si>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</si>
  <si>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</si>
  <si>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</si>
  <si>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</si>
  <si>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</si>
  <si>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</si>
  <si>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</si>
  <si>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</si>
  <si>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</si>
  <si>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</si>
  <si>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</si>
  <si>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</si>
  <si>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</si>
  <si>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</si>
  <si>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</si>
  <si>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</si>
  <si>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</si>
  <si>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</si>
  <si>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</si>
  <si>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</si>
  <si>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</si>
  <si>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</si>
  <si>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</si>
  <si>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</si>
  <si>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</si>
  <si>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</si>
  <si>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</si>
  <si>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</si>
  <si>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</si>
  <si>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</si>
  <si>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</si>
  <si>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</si>
  <si>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</si>
  <si>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</si>
  <si>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</si>
  <si>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</si>
  <si>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</si>
  <si>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</si>
  <si>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</si>
  <si>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</si>
  <si>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</si>
  <si>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</si>
  <si>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</si>
  <si>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</si>
  <si>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</si>
  <si>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</si>
  <si>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</si>
  <si>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</si>
  <si>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</si>
  <si>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</si>
  <si>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</si>
  <si>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</si>
  <si>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</si>
  <si>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</si>
  <si>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</si>
  <si>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</si>
  <si>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</si>
  <si>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</si>
  <si>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</si>
  <si>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</si>
  <si>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</si>
  <si>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</si>
  <si>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</si>
  <si>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</si>
  <si>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</si>
  <si>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</si>
  <si>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</si>
  <si>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</si>
  <si>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</si>
  <si>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</si>
  <si>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</si>
  <si>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</si>
  <si>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</si>
  <si>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</si>
  <si>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</si>
  <si>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</si>
  <si>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</si>
  <si>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</si>
  <si>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</si>
  <si>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</si>
  <si>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</si>
  <si>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</si>
  <si>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</si>
  <si>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</si>
  <si>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</si>
  <si>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</si>
  <si>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</si>
  <si>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</si>
  <si>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</si>
  <si>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</si>
  <si>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</si>
  <si>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</si>
  <si>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</si>
  <si>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</si>
  <si>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</si>
  <si>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</si>
  <si>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</si>
  <si>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</si>
  <si>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</si>
  <si>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</si>
  <si>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</si>
  <si>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</si>
  <si>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</si>
  <si>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</si>
  <si>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</si>
  <si>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</si>
  <si>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</si>
  <si>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</si>
  <si>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</si>
  <si>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</si>
  <si>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</si>
  <si>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</si>
  <si>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</si>
  <si>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</si>
  <si>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</si>
  <si>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</si>
  <si>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</si>
  <si>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</si>
  <si>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</si>
  <si>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</si>
  <si>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</si>
  <si>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</si>
  <si>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</si>
  <si>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</si>
  <si>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</si>
  <si>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</si>
  <si>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</si>
  <si>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</si>
  <si>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</si>
  <si>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</si>
  <si>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</si>
  <si>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</si>
  <si>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</si>
  <si>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</si>
  <si>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</si>
  <si>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</si>
  <si>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</si>
  <si>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</si>
  <si>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</si>
  <si>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</si>
  <si>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</si>
  <si>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</si>
  <si>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</si>
  <si>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</si>
  <si>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</si>
  <si>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</si>
  <si>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</si>
  <si>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</si>
  <si>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</si>
  <si>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</si>
  <si>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</si>
  <si>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</si>
  <si>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</si>
  <si>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</si>
  <si>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</si>
  <si>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</si>
  <si>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</si>
  <si>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</si>
  <si>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</si>
  <si>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</si>
  <si>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</si>
  <si>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</si>
  <si>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</si>
  <si>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</si>
  <si>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</si>
  <si>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</si>
  <si>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</si>
  <si>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</si>
  <si>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</si>
  <si>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</si>
  <si>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</si>
  <si>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</si>
  <si>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</si>
  <si>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</si>
  <si>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</si>
  <si>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</si>
  <si>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</si>
  <si>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</si>
  <si>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</si>
  <si>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</si>
  <si>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</si>
  <si>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</si>
  <si>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</si>
  <si>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</si>
  <si>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</si>
  <si>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</si>
  <si>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</si>
  <si>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</si>
  <si>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</si>
  <si>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</si>
  <si>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</si>
  <si>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</si>
  <si>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</si>
  <si>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</si>
  <si>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</si>
  <si>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</si>
  <si>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</si>
  <si>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</si>
  <si>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</si>
  <si>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</si>
  <si>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</si>
  <si>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</si>
  <si>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</si>
  <si>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</si>
  <si>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</si>
  <si>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</si>
  <si>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</si>
  <si>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</si>
  <si>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</si>
  <si>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</si>
  <si>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</si>
  <si>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</si>
  <si>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</si>
  <si>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</si>
  <si>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</si>
  <si>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</si>
  <si>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</si>
  <si>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</si>
  <si>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</si>
  <si>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</si>
  <si>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</si>
  <si>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</si>
  <si>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</si>
  <si>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</si>
  <si>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</si>
  <si>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</si>
  <si>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</si>
  <si>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</si>
  <si>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</si>
  <si>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</si>
  <si>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</si>
  <si>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</si>
  <si>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</si>
  <si>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</si>
  <si>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</si>
  <si>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</si>
  <si>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</si>
  <si>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</si>
  <si>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</si>
  <si>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</si>
  <si>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</si>
  <si>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</si>
  <si>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</si>
  <si>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</si>
  <si>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</si>
  <si>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</si>
  <si>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</si>
  <si>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</si>
  <si>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</si>
  <si>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</si>
  <si>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</si>
  <si>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</si>
  <si>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</si>
  <si>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</si>
  <si>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</si>
  <si>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</si>
  <si>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</si>
  <si>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</si>
  <si>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</si>
  <si>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</si>
  <si>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</si>
  <si>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</si>
  <si>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</si>
  <si>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</si>
  <si>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</si>
  <si>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</si>
  <si>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</si>
  <si>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</si>
  <si>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</si>
  <si>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</si>
  <si>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</si>
  <si>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</si>
  <si>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</si>
  <si>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</si>
  <si>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</si>
  <si>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</si>
  <si>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</si>
  <si>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</si>
  <si>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</si>
  <si>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</si>
  <si>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</si>
  <si>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</si>
  <si>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</si>
  <si>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</si>
  <si>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</si>
  <si>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</si>
  <si>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</si>
  <si>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</si>
  <si>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</si>
  <si>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</si>
  <si>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</si>
  <si>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</si>
  <si>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</si>
  <si>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</si>
  <si>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</si>
  <si>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</si>
  <si>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</si>
  <si>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</si>
  <si>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</si>
  <si>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</si>
  <si>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</si>
  <si>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</si>
  <si>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</si>
  <si>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</si>
  <si>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</si>
  <si>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</si>
  <si>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</si>
  <si>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</si>
  <si>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</si>
  <si>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</si>
  <si>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</si>
  <si>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</si>
  <si>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</si>
  <si>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</si>
  <si>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</si>
  <si>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</si>
  <si>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</si>
  <si>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</si>
  <si>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</si>
  <si>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</si>
  <si>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</si>
  <si>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</si>
  <si>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</si>
  <si>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</si>
  <si>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</si>
  <si>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</si>
  <si>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</si>
  <si>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</si>
  <si>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</si>
  <si>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</si>
  <si>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</si>
  <si>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</si>
  <si>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</si>
  <si>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</si>
  <si>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</si>
  <si>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</si>
  <si>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</si>
  <si>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</si>
  <si>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</si>
  <si>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</si>
  <si>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</si>
  <si>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</si>
  <si>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</si>
  <si>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</si>
  <si>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</si>
  <si>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</si>
  <si>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</si>
  <si>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</si>
  <si>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</si>
  <si>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</si>
  <si>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</si>
  <si>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</si>
  <si>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</si>
  <si>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</si>
  <si>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</si>
  <si>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</si>
  <si>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</si>
  <si>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</si>
  <si>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</si>
  <si>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</si>
  <si>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</si>
  <si>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</si>
  <si>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</si>
  <si>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</si>
  <si>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</si>
  <si>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</si>
  <si>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</si>
  <si>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</si>
  <si>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</si>
  <si>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</si>
  <si>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</si>
  <si>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</si>
  <si>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</si>
  <si>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</si>
  <si>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</si>
  <si>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</si>
  <si>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</si>
  <si>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</si>
  <si>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</si>
  <si>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</si>
  <si>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</si>
  <si>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</si>
  <si>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</si>
  <si>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</si>
  <si>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</si>
  <si>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</si>
  <si>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</si>
  <si>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</si>
  <si>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</si>
  <si>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</si>
  <si>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</si>
  <si>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</si>
  <si>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</si>
  <si>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</si>
  <si>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</si>
  <si>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</si>
  <si>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</si>
  <si>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</si>
  <si>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</si>
  <si>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</si>
  <si>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</si>
  <si>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</si>
  <si>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</si>
  <si>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</si>
  <si>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</si>
  <si>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</si>
  <si>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</si>
  <si>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</si>
  <si>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</si>
  <si>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</si>
  <si>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</si>
  <si>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</si>
  <si>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</si>
  <si>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</si>
  <si>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</si>
  <si>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</si>
  <si>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</si>
  <si>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</si>
  <si>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</si>
  <si>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</si>
  <si>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</si>
  <si>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</si>
  <si>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</si>
  <si>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</si>
  <si>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</si>
  <si>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</si>
  <si>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</si>
  <si>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</si>
  <si>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</si>
  <si>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</si>
  <si>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</si>
  <si>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</si>
  <si>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</si>
  <si>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</si>
  <si>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</si>
  <si>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</si>
  <si>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</si>
  <si>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</si>
  <si>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</si>
  <si>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</si>
  <si>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</si>
  <si>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</si>
  <si>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</si>
  <si>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</si>
  <si>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</si>
  <si>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</si>
  <si>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</si>
  <si>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</si>
  <si>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</si>
  <si>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</si>
  <si>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</si>
  <si>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</si>
  <si>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</si>
  <si>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</si>
  <si>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</si>
  <si>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</si>
  <si>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</si>
  <si>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</si>
  <si>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</si>
  <si>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</si>
  <si>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</si>
  <si>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</si>
  <si>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</si>
  <si>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</si>
  <si>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</si>
  <si>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</si>
  <si>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</si>
  <si>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</si>
  <si>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</si>
  <si>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</si>
  <si>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</si>
  <si>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</si>
  <si>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</si>
  <si>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</si>
  <si>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</si>
  <si>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</si>
  <si>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</si>
  <si>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</si>
  <si>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</si>
  <si>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</si>
  <si>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</si>
  <si>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</si>
  <si>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</si>
  <si>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</si>
  <si>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</si>
  <si>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</si>
  <si>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</si>
  <si>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</si>
  <si>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</si>
  <si>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</si>
  <si>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</si>
  <si>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</si>
  <si>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</si>
  <si>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</si>
  <si>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</si>
  <si>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</si>
  <si>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</si>
  <si>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</si>
  <si>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</si>
  <si>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</si>
  <si>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</si>
  <si>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</si>
  <si>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</si>
  <si>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</si>
  <si>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</si>
  <si>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</si>
  <si>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</si>
  <si>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</si>
  <si>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</si>
  <si>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</si>
  <si>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</si>
  <si>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</si>
  <si>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</si>
  <si>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</si>
  <si>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</si>
  <si>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</si>
  <si>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</si>
  <si>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</si>
  <si>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</si>
  <si>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</si>
  <si>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</si>
  <si>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RUMNEY SCHOOL DISTRICT</t>
  </si>
  <si>
    <t>Statewide Enhanced Education Tax:  DRA overstated the amount by $104000.00 which is the Sped Borrowing amount</t>
  </si>
  <si>
    <t>resulting in  overstating the amount of Diistrict Appropriation.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</si>
</sst>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467</v>
      </c>
      <c r="C2" s="21">
        <v>467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206029.94</v>
      </c>
      <c r="G9" s="18">
        <v>13276.99</v>
      </c>
      <c r="H9" s="18">
        <v>1753.11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110114.75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 t="s">
        <v>287</v>
      </c>
      <c r="G12" s="18" t="s">
        <v>287</v>
      </c>
      <c r="H12" s="18" t="s">
        <v>287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24862.959999999999</v>
      </c>
      <c r="G13" s="18">
        <v>6483.66</v>
      </c>
      <c r="H13" s="18">
        <v>436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230892.9</v>
      </c>
      <c r="G19" s="41">
        <f>SUM(G9:G18)</f>
        <v>19760.650000000001</v>
      </c>
      <c r="H19" s="41">
        <f>SUM(H9:H18)</f>
        <v>2189.1099999999997</v>
      </c>
      <c r="I19" s="41">
        <f>SUM(I9:I18)</f>
        <v>0</v>
      </c>
      <c r="J19" s="41">
        <f>SUM(J9:J18)</f>
        <v>110114.75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6978.19</v>
      </c>
      <c r="G24" s="18">
        <v>5414</v>
      </c>
      <c r="H24" s="18">
        <v>2189.11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6978.19</v>
      </c>
      <c r="G32" s="41">
        <f>SUM(G22:G31)</f>
        <v>5414</v>
      </c>
      <c r="H32" s="41">
        <f>SUM(H22:H31)</f>
        <v>2189.11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14346.65</v>
      </c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110114.75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173090.4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20824.310000000001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223914.71</v>
      </c>
      <c r="G50" s="41">
        <f>SUM(G35:G49)</f>
        <v>14346.65</v>
      </c>
      <c r="H50" s="41">
        <f>SUM(H35:H49)</f>
        <v>0</v>
      </c>
      <c r="I50" s="41">
        <f>SUM(I35:I49)</f>
        <v>0</v>
      </c>
      <c r="J50" s="41">
        <f>SUM(J35:J49)</f>
        <v>110114.75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230892.9</v>
      </c>
      <c r="G51" s="41">
        <f>G50+G32</f>
        <v>19760.650000000001</v>
      </c>
      <c r="H51" s="41">
        <f>H50+H32</f>
        <v>2189.11</v>
      </c>
      <c r="I51" s="41">
        <f>I50+I32</f>
        <v>0</v>
      </c>
      <c r="J51" s="41">
        <f>J50+J32</f>
        <v>110114.75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1618707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1618707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72.3</v>
      </c>
      <c r="G95" s="18"/>
      <c r="H95" s="18"/>
      <c r="I95" s="18"/>
      <c r="J95" s="18">
        <v>586.86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20664.25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15872.12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15944.42</v>
      </c>
      <c r="G110" s="41">
        <f>SUM(G95:G109)</f>
        <v>20664.25</v>
      </c>
      <c r="H110" s="41">
        <f>SUM(H95:H109)</f>
        <v>0</v>
      </c>
      <c r="I110" s="41">
        <f>SUM(I95:I109)</f>
        <v>0</v>
      </c>
      <c r="J110" s="41">
        <f>SUM(J95:J109)</f>
        <v>586.86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1634651.42</v>
      </c>
      <c r="G111" s="41">
        <f>G59+G110</f>
        <v>20664.25</v>
      </c>
      <c r="H111" s="41">
        <f>H59+H78+H93+H110</f>
        <v>0</v>
      </c>
      <c r="I111" s="41">
        <f>I59+I110</f>
        <v>0</v>
      </c>
      <c r="J111" s="41">
        <f>J59+J110</f>
        <v>586.86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607812.37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156949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526.63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765288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1949.01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748.82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1949.01</v>
      </c>
      <c r="G135" s="41">
        <f>SUM(G122:G134)</f>
        <v>748.82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767237.01</v>
      </c>
      <c r="G139" s="41">
        <f>G120+SUM(G135:G136)</f>
        <v>748.82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46708.29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49619.08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47790.52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614.41999999999996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47790.52</v>
      </c>
      <c r="G161" s="41">
        <f>SUM(G149:G160)</f>
        <v>49619.08</v>
      </c>
      <c r="H161" s="41">
        <f>SUM(H149:H160)</f>
        <v>47322.71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8716.83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56507.35</v>
      </c>
      <c r="G168" s="41">
        <f>G146+G161+SUM(G162:G167)</f>
        <v>49619.08</v>
      </c>
      <c r="H168" s="41">
        <f>H146+H161+SUM(H162:H167)</f>
        <v>47322.71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24209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24209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1000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</v>
      </c>
      <c r="G191" s="41">
        <f>G182+SUM(G187:G190)</f>
        <v>24209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2459395.7799999998</v>
      </c>
      <c r="G192" s="47">
        <f>G111+G139+G168+G191</f>
        <v>95241.15</v>
      </c>
      <c r="H192" s="47">
        <f>H111+H139+H168+H191</f>
        <v>47322.71</v>
      </c>
      <c r="I192" s="47">
        <f>I111+I139+I168+I191</f>
        <v>0</v>
      </c>
      <c r="J192" s="47">
        <f>J111+J139+J191</f>
        <v>586.86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520843.85</v>
      </c>
      <c r="G196" s="18">
        <v>257900.87</v>
      </c>
      <c r="H196" s="18">
        <v>2033</v>
      </c>
      <c r="I196" s="18">
        <v>28914.67</v>
      </c>
      <c r="J196" s="18">
        <v>2462.7199999999998</v>
      </c>
      <c r="K196" s="18">
        <v>2462</v>
      </c>
      <c r="L196" s="19">
        <f>SUM(F196:K196)</f>
        <v>814617.11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307237.28999999998</v>
      </c>
      <c r="G197" s="18">
        <v>96045.49</v>
      </c>
      <c r="H197" s="18">
        <v>144491.79999999999</v>
      </c>
      <c r="I197" s="18">
        <v>434.5</v>
      </c>
      <c r="J197" s="18">
        <v>527.69000000000005</v>
      </c>
      <c r="K197" s="18"/>
      <c r="L197" s="19">
        <f>SUM(F197:K197)</f>
        <v>548736.7699999999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37191.71</v>
      </c>
      <c r="G199" s="18">
        <v>3904.3</v>
      </c>
      <c r="H199" s="18">
        <v>2060</v>
      </c>
      <c r="I199" s="18">
        <v>2271.92</v>
      </c>
      <c r="J199" s="18"/>
      <c r="K199" s="18"/>
      <c r="L199" s="19">
        <f>SUM(F199:K199)</f>
        <v>45427.93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21182.57</v>
      </c>
      <c r="G201" s="18">
        <v>23654.48</v>
      </c>
      <c r="H201" s="18">
        <v>189490.23</v>
      </c>
      <c r="I201" s="18">
        <v>3907.81</v>
      </c>
      <c r="J201" s="18">
        <v>1515</v>
      </c>
      <c r="K201" s="18"/>
      <c r="L201" s="19">
        <f t="shared" ref="L201:L207" si="0">SUM(F201:K201)</f>
        <v>239750.09000000003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4775</v>
      </c>
      <c r="G202" s="18">
        <v>5866.23</v>
      </c>
      <c r="H202" s="18">
        <v>1527.78</v>
      </c>
      <c r="I202" s="18">
        <v>2438.21</v>
      </c>
      <c r="J202" s="18"/>
      <c r="K202" s="18"/>
      <c r="L202" s="19">
        <f t="shared" si="0"/>
        <v>14607.220000000001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5935</v>
      </c>
      <c r="G203" s="18">
        <v>425.31</v>
      </c>
      <c r="H203" s="18">
        <v>84486.76</v>
      </c>
      <c r="I203" s="18">
        <v>703.06</v>
      </c>
      <c r="J203" s="18"/>
      <c r="K203" s="18">
        <v>3780.34</v>
      </c>
      <c r="L203" s="19">
        <f t="shared" si="0"/>
        <v>95330.469999999987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108050.56</v>
      </c>
      <c r="G204" s="18">
        <v>46209.82</v>
      </c>
      <c r="H204" s="18">
        <v>6405.81</v>
      </c>
      <c r="I204" s="18">
        <v>2256.11</v>
      </c>
      <c r="J204" s="18"/>
      <c r="K204" s="18">
        <v>1432.67</v>
      </c>
      <c r="L204" s="19">
        <f t="shared" si="0"/>
        <v>164354.97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62111.839999999997</v>
      </c>
      <c r="G206" s="18">
        <v>29313.040000000001</v>
      </c>
      <c r="H206" s="18">
        <v>43514.8</v>
      </c>
      <c r="I206" s="18">
        <v>60594.94</v>
      </c>
      <c r="J206" s="18">
        <v>119</v>
      </c>
      <c r="K206" s="18"/>
      <c r="L206" s="19">
        <f t="shared" si="0"/>
        <v>195653.62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125491.53</v>
      </c>
      <c r="I207" s="18"/>
      <c r="J207" s="18"/>
      <c r="K207" s="18"/>
      <c r="L207" s="19">
        <f t="shared" si="0"/>
        <v>125491.53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1067327.8199999998</v>
      </c>
      <c r="G210" s="41">
        <f t="shared" si="1"/>
        <v>463319.53999999992</v>
      </c>
      <c r="H210" s="41">
        <f t="shared" si="1"/>
        <v>599501.71000000008</v>
      </c>
      <c r="I210" s="41">
        <f t="shared" si="1"/>
        <v>101521.22</v>
      </c>
      <c r="J210" s="41">
        <f t="shared" si="1"/>
        <v>4624.41</v>
      </c>
      <c r="K210" s="41">
        <f t="shared" si="1"/>
        <v>7675.01</v>
      </c>
      <c r="L210" s="41">
        <f t="shared" si="1"/>
        <v>2243969.7099999995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74253.22</v>
      </c>
      <c r="I254" s="18"/>
      <c r="J254" s="18"/>
      <c r="K254" s="18"/>
      <c r="L254" s="19">
        <f t="shared" si="6"/>
        <v>74253.22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74253.22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74253.22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1067327.8199999998</v>
      </c>
      <c r="G256" s="41">
        <f t="shared" si="8"/>
        <v>463319.53999999992</v>
      </c>
      <c r="H256" s="41">
        <f t="shared" si="8"/>
        <v>673754.93</v>
      </c>
      <c r="I256" s="41">
        <f t="shared" si="8"/>
        <v>101521.22</v>
      </c>
      <c r="J256" s="41">
        <f t="shared" si="8"/>
        <v>4624.41</v>
      </c>
      <c r="K256" s="41">
        <f t="shared" si="8"/>
        <v>7675.01</v>
      </c>
      <c r="L256" s="41">
        <f t="shared" si="8"/>
        <v>2318222.9299999997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24209</v>
      </c>
      <c r="L262" s="19">
        <f>SUM(F262:K262)</f>
        <v>24209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24209</v>
      </c>
      <c r="L269" s="41">
        <f t="shared" si="9"/>
        <v>24209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1067327.8199999998</v>
      </c>
      <c r="G270" s="42">
        <f t="shared" si="11"/>
        <v>463319.53999999992</v>
      </c>
      <c r="H270" s="42">
        <f t="shared" si="11"/>
        <v>673754.93</v>
      </c>
      <c r="I270" s="42">
        <f t="shared" si="11"/>
        <v>101521.22</v>
      </c>
      <c r="J270" s="42">
        <f t="shared" si="11"/>
        <v>4624.41</v>
      </c>
      <c r="K270" s="42">
        <f t="shared" si="11"/>
        <v>31884.010000000002</v>
      </c>
      <c r="L270" s="42">
        <f t="shared" si="11"/>
        <v>2342431.9299999997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18633.75</v>
      </c>
      <c r="J275" s="18">
        <v>5000</v>
      </c>
      <c r="K275" s="18"/>
      <c r="L275" s="19">
        <f>SUM(F275:K275)</f>
        <v>23633.75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88</v>
      </c>
      <c r="I276" s="18">
        <v>200.9</v>
      </c>
      <c r="J276" s="18"/>
      <c r="K276" s="18"/>
      <c r="L276" s="19">
        <f>SUM(F276:K276)</f>
        <v>288.89999999999998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14717.43</v>
      </c>
      <c r="G280" s="18">
        <v>5849</v>
      </c>
      <c r="H280" s="18">
        <v>500</v>
      </c>
      <c r="I280" s="18"/>
      <c r="J280" s="18"/>
      <c r="K280" s="18"/>
      <c r="L280" s="19">
        <f t="shared" ref="L280:L286" si="12">SUM(F280:K280)</f>
        <v>21066.43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500</v>
      </c>
      <c r="I281" s="18">
        <v>1266.5</v>
      </c>
      <c r="J281" s="18"/>
      <c r="K281" s="18"/>
      <c r="L281" s="19">
        <f t="shared" si="12"/>
        <v>1766.5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567.13</v>
      </c>
      <c r="L284" s="19">
        <f t="shared" si="12"/>
        <v>567.13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14717.43</v>
      </c>
      <c r="G289" s="42">
        <f t="shared" si="13"/>
        <v>5849</v>
      </c>
      <c r="H289" s="42">
        <f t="shared" si="13"/>
        <v>1088</v>
      </c>
      <c r="I289" s="42">
        <f t="shared" si="13"/>
        <v>20101.150000000001</v>
      </c>
      <c r="J289" s="42">
        <f t="shared" si="13"/>
        <v>5000</v>
      </c>
      <c r="K289" s="42">
        <f t="shared" si="13"/>
        <v>567.13</v>
      </c>
      <c r="L289" s="41">
        <f t="shared" si="13"/>
        <v>47322.71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14717.43</v>
      </c>
      <c r="G337" s="41">
        <f t="shared" si="20"/>
        <v>5849</v>
      </c>
      <c r="H337" s="41">
        <f t="shared" si="20"/>
        <v>1088</v>
      </c>
      <c r="I337" s="41">
        <f t="shared" si="20"/>
        <v>20101.150000000001</v>
      </c>
      <c r="J337" s="41">
        <f t="shared" si="20"/>
        <v>5000</v>
      </c>
      <c r="K337" s="41">
        <f t="shared" si="20"/>
        <v>567.13</v>
      </c>
      <c r="L337" s="41">
        <f t="shared" si="20"/>
        <v>47322.71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14717.43</v>
      </c>
      <c r="G351" s="41">
        <f>G337</f>
        <v>5849</v>
      </c>
      <c r="H351" s="41">
        <f>H337</f>
        <v>1088</v>
      </c>
      <c r="I351" s="41">
        <f>I337</f>
        <v>20101.150000000001</v>
      </c>
      <c r="J351" s="41">
        <f>J337</f>
        <v>5000</v>
      </c>
      <c r="K351" s="47">
        <f>K337+K350</f>
        <v>567.13</v>
      </c>
      <c r="L351" s="41">
        <f>L337+L350</f>
        <v>47322.71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95854</v>
      </c>
      <c r="I357" s="18"/>
      <c r="J357" s="18"/>
      <c r="K357" s="18"/>
      <c r="L357" s="13">
        <f>SUM(F357:K357)</f>
        <v>95854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95854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95854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18.440000000000001</v>
      </c>
      <c r="I386" s="18"/>
      <c r="J386" s="24" t="s">
        <v>289</v>
      </c>
      <c r="K386" s="24" t="s">
        <v>289</v>
      </c>
      <c r="L386" s="56">
        <f t="shared" ref="L386:L391" si="25">SUM(F386:K386)</f>
        <v>18.440000000000001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18.440000000000001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18.440000000000001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319.77999999999997</v>
      </c>
      <c r="I395" s="18"/>
      <c r="J395" s="24" t="s">
        <v>289</v>
      </c>
      <c r="K395" s="24" t="s">
        <v>289</v>
      </c>
      <c r="L395" s="56">
        <f t="shared" si="26"/>
        <v>319.77999999999997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248.64</v>
      </c>
      <c r="I396" s="18"/>
      <c r="J396" s="24" t="s">
        <v>289</v>
      </c>
      <c r="K396" s="24" t="s">
        <v>289</v>
      </c>
      <c r="L396" s="56">
        <f t="shared" si="26"/>
        <v>248.64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568.41999999999996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568.41999999999996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586.86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586.86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110114.75</v>
      </c>
      <c r="G439" s="18"/>
      <c r="H439" s="18"/>
      <c r="I439" s="56">
        <f t="shared" si="33"/>
        <v>110114.75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110114.75</v>
      </c>
      <c r="G445" s="13">
        <f>SUM(G438:G444)</f>
        <v>0</v>
      </c>
      <c r="H445" s="13">
        <f>SUM(H438:H444)</f>
        <v>0</v>
      </c>
      <c r="I445" s="13">
        <f>SUM(I438:I444)</f>
        <v>110114.75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110114.75</v>
      </c>
      <c r="G458" s="18"/>
      <c r="H458" s="18"/>
      <c r="I458" s="56">
        <f t="shared" si="34"/>
        <v>110114.75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110114.75</v>
      </c>
      <c r="G459" s="83">
        <f>SUM(G453:G458)</f>
        <v>0</v>
      </c>
      <c r="H459" s="83">
        <f>SUM(H453:H458)</f>
        <v>0</v>
      </c>
      <c r="I459" s="83">
        <f>SUM(I453:I458)</f>
        <v>110114.75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110114.75</v>
      </c>
      <c r="G460" s="42">
        <f>G451+G459</f>
        <v>0</v>
      </c>
      <c r="H460" s="42">
        <f>H451+H459</f>
        <v>0</v>
      </c>
      <c r="I460" s="42">
        <f>I451+I459</f>
        <v>110114.75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106950.86</v>
      </c>
      <c r="G464" s="18">
        <v>14959.5</v>
      </c>
      <c r="H464" s="18">
        <v>0</v>
      </c>
      <c r="I464" s="18"/>
      <c r="J464" s="18">
        <v>109527.89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2459395.7799999998</v>
      </c>
      <c r="G467" s="18">
        <v>95241.15</v>
      </c>
      <c r="H467" s="18">
        <v>47322.71</v>
      </c>
      <c r="I467" s="18"/>
      <c r="J467" s="18">
        <v>586.86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2459395.7799999998</v>
      </c>
      <c r="G469" s="53">
        <f>SUM(G467:G468)</f>
        <v>95241.15</v>
      </c>
      <c r="H469" s="53">
        <f>SUM(H467:H468)</f>
        <v>47322.71</v>
      </c>
      <c r="I469" s="53">
        <f>SUM(I467:I468)</f>
        <v>0</v>
      </c>
      <c r="J469" s="53">
        <f>SUM(J467:J468)</f>
        <v>586.86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2342431.9300000002</v>
      </c>
      <c r="G471" s="18">
        <v>95854</v>
      </c>
      <c r="H471" s="18">
        <v>47322.71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2342431.9300000002</v>
      </c>
      <c r="G473" s="53">
        <f>SUM(G471:G472)</f>
        <v>95854</v>
      </c>
      <c r="H473" s="53">
        <f>SUM(H471:H472)</f>
        <v>47322.71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223914.7099999995</v>
      </c>
      <c r="G475" s="53">
        <f>(G464+G469)- G473</f>
        <v>14346.649999999994</v>
      </c>
      <c r="H475" s="53">
        <f>(H464+H469)- H473</f>
        <v>0</v>
      </c>
      <c r="I475" s="53">
        <f>(I464+I469)- I473</f>
        <v>0</v>
      </c>
      <c r="J475" s="53">
        <f>(J464+J469)- J473</f>
        <v>110114.75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307237.28999999998</v>
      </c>
      <c r="G520" s="18">
        <v>96045.49</v>
      </c>
      <c r="H520" s="18">
        <v>144579.79999999999</v>
      </c>
      <c r="I520" s="18">
        <v>635.4</v>
      </c>
      <c r="J520" s="18">
        <v>527.69000000000005</v>
      </c>
      <c r="K520" s="18"/>
      <c r="L520" s="88">
        <f>SUM(F520:K520)</f>
        <v>549025.66999999993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307237.28999999998</v>
      </c>
      <c r="G523" s="108">
        <f t="shared" ref="G523:L523" si="36">SUM(G520:G522)</f>
        <v>96045.49</v>
      </c>
      <c r="H523" s="108">
        <f t="shared" si="36"/>
        <v>144579.79999999999</v>
      </c>
      <c r="I523" s="108">
        <f t="shared" si="36"/>
        <v>635.4</v>
      </c>
      <c r="J523" s="108">
        <f t="shared" si="36"/>
        <v>527.69000000000005</v>
      </c>
      <c r="K523" s="108">
        <f t="shared" si="36"/>
        <v>0</v>
      </c>
      <c r="L523" s="89">
        <f t="shared" si="36"/>
        <v>549025.66999999993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4236.51</v>
      </c>
      <c r="G525" s="18">
        <v>4730.8999999999996</v>
      </c>
      <c r="H525" s="18">
        <v>143859.75</v>
      </c>
      <c r="I525" s="18">
        <v>2091.38</v>
      </c>
      <c r="J525" s="18"/>
      <c r="K525" s="18">
        <v>303</v>
      </c>
      <c r="L525" s="88">
        <f>SUM(F525:K525)</f>
        <v>155221.54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4236.51</v>
      </c>
      <c r="G528" s="89">
        <f t="shared" ref="G528:L528" si="37">SUM(G525:G527)</f>
        <v>4730.8999999999996</v>
      </c>
      <c r="H528" s="89">
        <f t="shared" si="37"/>
        <v>143859.75</v>
      </c>
      <c r="I528" s="89">
        <f t="shared" si="37"/>
        <v>2091.38</v>
      </c>
      <c r="J528" s="89">
        <f t="shared" si="37"/>
        <v>0</v>
      </c>
      <c r="K528" s="89">
        <f t="shared" si="37"/>
        <v>303</v>
      </c>
      <c r="L528" s="89">
        <f t="shared" si="37"/>
        <v>155221.54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6157.8</v>
      </c>
      <c r="G530" s="18">
        <v>2284.69</v>
      </c>
      <c r="H530" s="18">
        <v>107.03</v>
      </c>
      <c r="I530" s="18"/>
      <c r="J530" s="18"/>
      <c r="K530" s="18"/>
      <c r="L530" s="88">
        <f>SUM(F530:K530)</f>
        <v>8549.52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6157.8</v>
      </c>
      <c r="G533" s="89">
        <f t="shared" ref="G533:L533" si="38">SUM(G530:G532)</f>
        <v>2284.69</v>
      </c>
      <c r="H533" s="89">
        <f t="shared" si="38"/>
        <v>107.03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8549.52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9481.5</v>
      </c>
      <c r="I535" s="18"/>
      <c r="J535" s="18"/>
      <c r="K535" s="18"/>
      <c r="L535" s="88">
        <f>SUM(F535:K535)</f>
        <v>9481.5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9481.5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9481.5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24944.69</v>
      </c>
      <c r="I540" s="18"/>
      <c r="J540" s="18"/>
      <c r="K540" s="18"/>
      <c r="L540" s="88">
        <f>SUM(F540:K540)</f>
        <v>24944.69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24944.69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24944.69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317631.59999999998</v>
      </c>
      <c r="G544" s="89">
        <f t="shared" ref="G544:L544" si="41">G523+G528+G533+G538+G543</f>
        <v>103061.08</v>
      </c>
      <c r="H544" s="89">
        <f t="shared" si="41"/>
        <v>322972.77</v>
      </c>
      <c r="I544" s="89">
        <f t="shared" si="41"/>
        <v>2726.78</v>
      </c>
      <c r="J544" s="89">
        <f t="shared" si="41"/>
        <v>527.69000000000005</v>
      </c>
      <c r="K544" s="89">
        <f t="shared" si="41"/>
        <v>303</v>
      </c>
      <c r="L544" s="89">
        <f t="shared" si="41"/>
        <v>747222.91999999993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549025.66999999993</v>
      </c>
      <c r="G548" s="87">
        <f>L525</f>
        <v>155221.54</v>
      </c>
      <c r="H548" s="87">
        <f>L530</f>
        <v>8549.52</v>
      </c>
      <c r="I548" s="87">
        <f>L535</f>
        <v>9481.5</v>
      </c>
      <c r="J548" s="87">
        <f>L540</f>
        <v>24944.69</v>
      </c>
      <c r="K548" s="87">
        <f>SUM(F548:J548)</f>
        <v>747222.91999999993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549025.66999999993</v>
      </c>
      <c r="G551" s="89">
        <f t="shared" si="42"/>
        <v>155221.54</v>
      </c>
      <c r="H551" s="89">
        <f t="shared" si="42"/>
        <v>8549.52</v>
      </c>
      <c r="I551" s="89">
        <f t="shared" si="42"/>
        <v>9481.5</v>
      </c>
      <c r="J551" s="89">
        <f t="shared" si="42"/>
        <v>24944.69</v>
      </c>
      <c r="K551" s="89">
        <f t="shared" si="42"/>
        <v>747222.91999999993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15471.48</v>
      </c>
      <c r="G578" s="18"/>
      <c r="H578" s="18"/>
      <c r="I578" s="87">
        <f t="shared" si="47"/>
        <v>15471.48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95565.26</v>
      </c>
      <c r="G582" s="18"/>
      <c r="H582" s="18"/>
      <c r="I582" s="87">
        <f t="shared" si="47"/>
        <v>95565.26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93856.84</v>
      </c>
      <c r="I590" s="18"/>
      <c r="J590" s="18"/>
      <c r="K590" s="104">
        <f t="shared" ref="K590:K596" si="48">SUM(H590:J590)</f>
        <v>93856.84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24944.69</v>
      </c>
      <c r="I591" s="18"/>
      <c r="J591" s="18"/>
      <c r="K591" s="104">
        <f t="shared" si="48"/>
        <v>24944.69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2140</v>
      </c>
      <c r="I593" s="18"/>
      <c r="J593" s="18"/>
      <c r="K593" s="104">
        <f t="shared" si="48"/>
        <v>2140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4550</v>
      </c>
      <c r="I594" s="18"/>
      <c r="J594" s="18"/>
      <c r="K594" s="104">
        <f t="shared" si="48"/>
        <v>4550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125491.53</v>
      </c>
      <c r="I597" s="108">
        <f>SUM(I590:I596)</f>
        <v>0</v>
      </c>
      <c r="J597" s="108">
        <f>SUM(J590:J596)</f>
        <v>0</v>
      </c>
      <c r="K597" s="108">
        <f>SUM(K590:K596)</f>
        <v>125491.53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9624.41</v>
      </c>
      <c r="I603" s="18"/>
      <c r="J603" s="18"/>
      <c r="K603" s="104">
        <f>SUM(H603:J603)</f>
        <v>9624.41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9624.41</v>
      </c>
      <c r="I604" s="108">
        <f>SUM(I601:I603)</f>
        <v>0</v>
      </c>
      <c r="J604" s="108">
        <f>SUM(J601:J603)</f>
        <v>0</v>
      </c>
      <c r="K604" s="108">
        <f>SUM(K601:K603)</f>
        <v>9624.41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867.5</v>
      </c>
      <c r="G610" s="18">
        <v>67.14</v>
      </c>
      <c r="H610" s="18"/>
      <c r="I610" s="18"/>
      <c r="J610" s="18"/>
      <c r="K610" s="18"/>
      <c r="L610" s="88">
        <f>SUM(F610:K610)</f>
        <v>934.64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867.5</v>
      </c>
      <c r="G613" s="108">
        <f t="shared" si="49"/>
        <v>67.14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934.64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230892.9</v>
      </c>
      <c r="H616" s="109">
        <f>SUM(F51)</f>
        <v>230892.9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19760.650000000001</v>
      </c>
      <c r="H617" s="109">
        <f>SUM(G51)</f>
        <v>19760.650000000001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2189.1099999999997</v>
      </c>
      <c r="H618" s="109">
        <f>SUM(H51)</f>
        <v>2189.11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110114.75</v>
      </c>
      <c r="H620" s="109">
        <f>SUM(J51)</f>
        <v>110114.75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223914.71</v>
      </c>
      <c r="H621" s="109">
        <f>F475</f>
        <v>223914.7099999995</v>
      </c>
      <c r="I621" s="121" t="s">
        <v>101</v>
      </c>
      <c r="J621" s="109">
        <f t="shared" ref="J621:J654" si="50">G621-H621</f>
        <v>4.9476511776447296E-10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14346.65</v>
      </c>
      <c r="H622" s="109">
        <f>G475</f>
        <v>14346.649999999994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110114.75</v>
      </c>
      <c r="H625" s="109">
        <f>J475</f>
        <v>110114.75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2459395.7799999998</v>
      </c>
      <c r="H626" s="104">
        <f>SUM(F467)</f>
        <v>2459395.7799999998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95241.15</v>
      </c>
      <c r="H627" s="104">
        <f>SUM(G467)</f>
        <v>95241.15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47322.71</v>
      </c>
      <c r="H628" s="104">
        <f>SUM(H467)</f>
        <v>47322.71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586.86</v>
      </c>
      <c r="H630" s="104">
        <f>SUM(J467)</f>
        <v>586.86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2342431.9299999997</v>
      </c>
      <c r="H631" s="104">
        <f>SUM(F471)</f>
        <v>2342431.9300000002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47322.71</v>
      </c>
      <c r="H632" s="104">
        <f>SUM(H471)</f>
        <v>47322.71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95854</v>
      </c>
      <c r="H634" s="104">
        <f>SUM(G471)</f>
        <v>95854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586.86</v>
      </c>
      <c r="H636" s="164">
        <f>SUM(J467)</f>
        <v>586.86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110114.75</v>
      </c>
      <c r="H638" s="104">
        <f>SUM(F460)</f>
        <v>110114.75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110114.75</v>
      </c>
      <c r="H641" s="104">
        <f>SUM(I460)</f>
        <v>110114.75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586.86</v>
      </c>
      <c r="H643" s="104">
        <f>H407</f>
        <v>586.86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586.86</v>
      </c>
      <c r="H645" s="104">
        <f>L407</f>
        <v>586.86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125491.53</v>
      </c>
      <c r="H646" s="104">
        <f>L207+L225+L243</f>
        <v>125491.53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9624.41</v>
      </c>
      <c r="H647" s="104">
        <f>(J256+J337)-(J254+J335)</f>
        <v>9624.41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125491.53</v>
      </c>
      <c r="H648" s="104">
        <f>H597</f>
        <v>125491.53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24209</v>
      </c>
      <c r="H651" s="104">
        <f>K262+K344</f>
        <v>24209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2387146.4199999995</v>
      </c>
      <c r="G659" s="19">
        <f>(L228+L308+L358)</f>
        <v>0</v>
      </c>
      <c r="H659" s="19">
        <f>(L246+L327+L359)</f>
        <v>0</v>
      </c>
      <c r="I659" s="19">
        <f>SUM(F659:H659)</f>
        <v>2387146.4199999995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20664.25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20664.25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125491.53</v>
      </c>
      <c r="G661" s="19">
        <f>(L225+L305)-(J225+J305)</f>
        <v>0</v>
      </c>
      <c r="H661" s="19">
        <f>(L243+L324)-(J243+J324)</f>
        <v>0</v>
      </c>
      <c r="I661" s="19">
        <f>SUM(F661:H661)</f>
        <v>125491.53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121595.79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121595.79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2119394.8499999996</v>
      </c>
      <c r="G663" s="19">
        <f>G659-SUM(G660:G662)</f>
        <v>0</v>
      </c>
      <c r="H663" s="19">
        <f>H659-SUM(H660:H662)</f>
        <v>0</v>
      </c>
      <c r="I663" s="19">
        <f>I659-SUM(I660:I662)</f>
        <v>2119394.8499999996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111.05</v>
      </c>
      <c r="G664" s="249"/>
      <c r="H664" s="249"/>
      <c r="I664" s="19">
        <f>SUM(F664:H664)</f>
        <v>111.05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19085.05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19085.05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19085.05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19085.05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4" workbookViewId="0">
      <selection activeCell="B46" sqref="B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RUMNEY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520843.85</v>
      </c>
      <c r="C9" s="230">
        <f>'DOE25'!G196+'DOE25'!G214+'DOE25'!G232+'DOE25'!G275+'DOE25'!G294+'DOE25'!G313</f>
        <v>257900.87</v>
      </c>
    </row>
    <row r="10" spans="1:3" x14ac:dyDescent="0.2">
      <c r="A10" t="s">
        <v>779</v>
      </c>
      <c r="B10" s="241">
        <v>495368.88</v>
      </c>
      <c r="C10" s="241">
        <v>255095.93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25474.97</v>
      </c>
      <c r="C12" s="241">
        <v>2804.94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520843.85</v>
      </c>
      <c r="C13" s="232">
        <f>SUM(C10:C12)</f>
        <v>257900.87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307237.28999999998</v>
      </c>
      <c r="C18" s="230">
        <f>'DOE25'!G197+'DOE25'!G215+'DOE25'!G233+'DOE25'!G276+'DOE25'!G295+'DOE25'!G314</f>
        <v>96045.49</v>
      </c>
    </row>
    <row r="19" spans="1:3" x14ac:dyDescent="0.2">
      <c r="A19" t="s">
        <v>779</v>
      </c>
      <c r="B19" s="241">
        <v>123200</v>
      </c>
      <c r="C19" s="241">
        <v>70979.44</v>
      </c>
    </row>
    <row r="20" spans="1:3" x14ac:dyDescent="0.2">
      <c r="A20" t="s">
        <v>780</v>
      </c>
      <c r="B20" s="241">
        <v>184037.29</v>
      </c>
      <c r="C20" s="241">
        <v>25066.05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307237.29000000004</v>
      </c>
      <c r="C22" s="232">
        <f>SUM(C19:C21)</f>
        <v>96045.49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37191.71</v>
      </c>
      <c r="C36" s="236">
        <f>'DOE25'!G199+'DOE25'!G217+'DOE25'!G235+'DOE25'!G278+'DOE25'!G297+'DOE25'!G316</f>
        <v>3904.3</v>
      </c>
    </row>
    <row r="37" spans="1:3" x14ac:dyDescent="0.2">
      <c r="A37" t="s">
        <v>779</v>
      </c>
      <c r="B37" s="241">
        <v>37191.71</v>
      </c>
      <c r="C37" s="241">
        <v>3904.3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37191.71</v>
      </c>
      <c r="C40" s="232">
        <f>SUM(C37:C39)</f>
        <v>3904.3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RUMNEY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1408781.8099999998</v>
      </c>
      <c r="D5" s="20">
        <f>SUM('DOE25'!L196:L199)+SUM('DOE25'!L214:L217)+SUM('DOE25'!L232:L235)-F5-G5</f>
        <v>1403329.4</v>
      </c>
      <c r="E5" s="244"/>
      <c r="F5" s="256">
        <f>SUM('DOE25'!J196:J199)+SUM('DOE25'!J214:J217)+SUM('DOE25'!J232:J235)</f>
        <v>2990.41</v>
      </c>
      <c r="G5" s="53">
        <f>SUM('DOE25'!K196:K199)+SUM('DOE25'!K214:K217)+SUM('DOE25'!K232:K235)</f>
        <v>2462</v>
      </c>
      <c r="H5" s="260"/>
    </row>
    <row r="6" spans="1:9" x14ac:dyDescent="0.2">
      <c r="A6" s="32">
        <v>2100</v>
      </c>
      <c r="B6" t="s">
        <v>801</v>
      </c>
      <c r="C6" s="246">
        <f t="shared" si="0"/>
        <v>239750.09000000003</v>
      </c>
      <c r="D6" s="20">
        <f>'DOE25'!L201+'DOE25'!L219+'DOE25'!L237-F6-G6</f>
        <v>238235.09000000003</v>
      </c>
      <c r="E6" s="244"/>
      <c r="F6" s="256">
        <f>'DOE25'!J201+'DOE25'!J219+'DOE25'!J237</f>
        <v>1515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14607.220000000001</v>
      </c>
      <c r="D7" s="20">
        <f>'DOE25'!L202+'DOE25'!L220+'DOE25'!L238-F7-G7</f>
        <v>14607.220000000001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46965.429999999993</v>
      </c>
      <c r="D8" s="244"/>
      <c r="E8" s="20">
        <f>'DOE25'!L203+'DOE25'!L221+'DOE25'!L239-F8-G8-D9-D11</f>
        <v>43185.089999999989</v>
      </c>
      <c r="F8" s="256">
        <f>'DOE25'!J203+'DOE25'!J221+'DOE25'!J239</f>
        <v>0</v>
      </c>
      <c r="G8" s="53">
        <f>'DOE25'!K203+'DOE25'!K221+'DOE25'!K239</f>
        <v>3780.34</v>
      </c>
      <c r="H8" s="260"/>
    </row>
    <row r="9" spans="1:9" x14ac:dyDescent="0.2">
      <c r="A9" s="32">
        <v>2310</v>
      </c>
      <c r="B9" t="s">
        <v>818</v>
      </c>
      <c r="C9" s="246">
        <f t="shared" si="0"/>
        <v>19415.72</v>
      </c>
      <c r="D9" s="245">
        <v>19415.72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5575</v>
      </c>
      <c r="D10" s="244"/>
      <c r="E10" s="245">
        <v>5575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28949.32</v>
      </c>
      <c r="D11" s="245">
        <v>28949.32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164354.97</v>
      </c>
      <c r="D12" s="20">
        <f>'DOE25'!L204+'DOE25'!L222+'DOE25'!L240-F12-G12</f>
        <v>162922.29999999999</v>
      </c>
      <c r="E12" s="244"/>
      <c r="F12" s="256">
        <f>'DOE25'!J204+'DOE25'!J222+'DOE25'!J240</f>
        <v>0</v>
      </c>
      <c r="G12" s="53">
        <f>'DOE25'!K204+'DOE25'!K222+'DOE25'!K240</f>
        <v>1432.67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195653.62</v>
      </c>
      <c r="D14" s="20">
        <f>'DOE25'!L206+'DOE25'!L224+'DOE25'!L242-F14-G14</f>
        <v>195534.62</v>
      </c>
      <c r="E14" s="244"/>
      <c r="F14" s="256">
        <f>'DOE25'!J206+'DOE25'!J224+'DOE25'!J242</f>
        <v>119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125491.53</v>
      </c>
      <c r="D15" s="20">
        <f>'DOE25'!L207+'DOE25'!L225+'DOE25'!L243-F15-G15</f>
        <v>125491.53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74253.22</v>
      </c>
      <c r="D22" s="244"/>
      <c r="E22" s="244"/>
      <c r="F22" s="256">
        <f>'DOE25'!L254+'DOE25'!L335</f>
        <v>74253.22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95854</v>
      </c>
      <c r="D29" s="20">
        <f>'DOE25'!L357+'DOE25'!L358+'DOE25'!L359-'DOE25'!I366-F29-G29</f>
        <v>95854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47322.71</v>
      </c>
      <c r="D31" s="20">
        <f>'DOE25'!L289+'DOE25'!L308+'DOE25'!L327+'DOE25'!L332+'DOE25'!L333+'DOE25'!L334-F31-G31</f>
        <v>41755.58</v>
      </c>
      <c r="E31" s="244"/>
      <c r="F31" s="256">
        <f>'DOE25'!J289+'DOE25'!J308+'DOE25'!J327+'DOE25'!J332+'DOE25'!J333+'DOE25'!J334</f>
        <v>5000</v>
      </c>
      <c r="G31" s="53">
        <f>'DOE25'!K289+'DOE25'!K308+'DOE25'!K327+'DOE25'!K332+'DOE25'!K333+'DOE25'!K334</f>
        <v>567.13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2326094.7799999998</v>
      </c>
      <c r="E33" s="247">
        <f>SUM(E5:E31)</f>
        <v>48760.089999999989</v>
      </c>
      <c r="F33" s="247">
        <f>SUM(F5:F31)</f>
        <v>83877.63</v>
      </c>
      <c r="G33" s="247">
        <f>SUM(G5:G31)</f>
        <v>8242.14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48760.089999999989</v>
      </c>
      <c r="E35" s="250"/>
    </row>
    <row r="36" spans="2:8" ht="12" thickTop="1" x14ac:dyDescent="0.2">
      <c r="B36" t="s">
        <v>815</v>
      </c>
      <c r="D36" s="20">
        <f>D33</f>
        <v>2326094.7799999998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206029.94</v>
      </c>
      <c r="D8" s="95">
        <f>'DOE25'!G9</f>
        <v>13276.99</v>
      </c>
      <c r="E8" s="95">
        <f>'DOE25'!H9</f>
        <v>1753.11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110114.75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 t="str">
        <f>'DOE25'!F12</f>
        <v xml:space="preserve"> </v>
      </c>
      <c r="D11" s="95" t="str">
        <f>'DOE25'!G12</f>
        <v xml:space="preserve"> </v>
      </c>
      <c r="E11" s="95" t="str">
        <f>'DOE25'!H12</f>
        <v xml:space="preserve"> 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24862.959999999999</v>
      </c>
      <c r="D12" s="95">
        <f>'DOE25'!G13</f>
        <v>6483.66</v>
      </c>
      <c r="E12" s="95">
        <f>'DOE25'!H13</f>
        <v>436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230892.9</v>
      </c>
      <c r="D18" s="41">
        <f>SUM(D8:D17)</f>
        <v>19760.650000000001</v>
      </c>
      <c r="E18" s="41">
        <f>SUM(E8:E17)</f>
        <v>2189.1099999999997</v>
      </c>
      <c r="F18" s="41">
        <f>SUM(F8:F17)</f>
        <v>0</v>
      </c>
      <c r="G18" s="41">
        <f>SUM(G8:G17)</f>
        <v>110114.75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6978.19</v>
      </c>
      <c r="D23" s="95">
        <f>'DOE25'!G24</f>
        <v>5414</v>
      </c>
      <c r="E23" s="95">
        <f>'DOE25'!H24</f>
        <v>2189.11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6978.19</v>
      </c>
      <c r="D31" s="41">
        <f>SUM(D21:D30)</f>
        <v>5414</v>
      </c>
      <c r="E31" s="41">
        <f>SUM(E21:E30)</f>
        <v>2189.11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14346.65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110114.75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173090.4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20824.310000000001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223914.71</v>
      </c>
      <c r="D49" s="41">
        <f>SUM(D34:D48)</f>
        <v>14346.65</v>
      </c>
      <c r="E49" s="41">
        <f>SUM(E34:E48)</f>
        <v>0</v>
      </c>
      <c r="F49" s="41">
        <f>SUM(F34:F48)</f>
        <v>0</v>
      </c>
      <c r="G49" s="41">
        <f>SUM(G34:G48)</f>
        <v>110114.75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230892.9</v>
      </c>
      <c r="D50" s="41">
        <f>D49+D31</f>
        <v>19760.650000000001</v>
      </c>
      <c r="E50" s="41">
        <f>E49+E31</f>
        <v>2189.11</v>
      </c>
      <c r="F50" s="41">
        <f>F49+F31</f>
        <v>0</v>
      </c>
      <c r="G50" s="41">
        <f>G49+G31</f>
        <v>110114.75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1618707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72.3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586.86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20664.25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15872.12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15944.42</v>
      </c>
      <c r="D61" s="130">
        <f>SUM(D56:D60)</f>
        <v>20664.25</v>
      </c>
      <c r="E61" s="130">
        <f>SUM(E56:E60)</f>
        <v>0</v>
      </c>
      <c r="F61" s="130">
        <f>SUM(F56:F60)</f>
        <v>0</v>
      </c>
      <c r="G61" s="130">
        <f>SUM(G56:G60)</f>
        <v>586.86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1634651.42</v>
      </c>
      <c r="D62" s="22">
        <f>D55+D61</f>
        <v>20664.25</v>
      </c>
      <c r="E62" s="22">
        <f>E55+E61</f>
        <v>0</v>
      </c>
      <c r="F62" s="22">
        <f>F55+F61</f>
        <v>0</v>
      </c>
      <c r="G62" s="22">
        <f>G55+G61</f>
        <v>586.86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607812.37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156949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526.63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765288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1949.01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748.82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1949.01</v>
      </c>
      <c r="D77" s="130">
        <f>SUM(D71:D76)</f>
        <v>748.82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767237.01</v>
      </c>
      <c r="D80" s="130">
        <f>SUM(D78:D79)+D77+D69</f>
        <v>748.82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47790.52</v>
      </c>
      <c r="D87" s="95">
        <f>SUM('DOE25'!G152:G160)</f>
        <v>49619.08</v>
      </c>
      <c r="E87" s="95">
        <f>SUM('DOE25'!H152:H160)</f>
        <v>47322.71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8716.83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56507.35</v>
      </c>
      <c r="D90" s="131">
        <f>SUM(D84:D89)</f>
        <v>49619.08</v>
      </c>
      <c r="E90" s="131">
        <f>SUM(E84:E89)</f>
        <v>47322.71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24209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1000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1000</v>
      </c>
      <c r="D102" s="86">
        <f>SUM(D92:D101)</f>
        <v>24209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2459395.7799999998</v>
      </c>
      <c r="D103" s="86">
        <f>D62+D80+D90+D102</f>
        <v>95241.15</v>
      </c>
      <c r="E103" s="86">
        <f>E62+E80+E90+E102</f>
        <v>47322.71</v>
      </c>
      <c r="F103" s="86">
        <f>F62+F80+F90+F102</f>
        <v>0</v>
      </c>
      <c r="G103" s="86">
        <f>G62+G80+G102</f>
        <v>586.86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814617.11</v>
      </c>
      <c r="D108" s="24" t="s">
        <v>289</v>
      </c>
      <c r="E108" s="95">
        <f>('DOE25'!L275)+('DOE25'!L294)+('DOE25'!L313)</f>
        <v>23633.75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548736.7699999999</v>
      </c>
      <c r="D109" s="24" t="s">
        <v>289</v>
      </c>
      <c r="E109" s="95">
        <f>('DOE25'!L276)+('DOE25'!L295)+('DOE25'!L314)</f>
        <v>288.89999999999998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45427.93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1408781.8099999998</v>
      </c>
      <c r="D114" s="86">
        <f>SUM(D108:D113)</f>
        <v>0</v>
      </c>
      <c r="E114" s="86">
        <f>SUM(E108:E113)</f>
        <v>23922.65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239750.09000000003</v>
      </c>
      <c r="D117" s="24" t="s">
        <v>289</v>
      </c>
      <c r="E117" s="95">
        <f>+('DOE25'!L280)+('DOE25'!L299)+('DOE25'!L318)</f>
        <v>21066.43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14607.220000000001</v>
      </c>
      <c r="D118" s="24" t="s">
        <v>289</v>
      </c>
      <c r="E118" s="95">
        <f>+('DOE25'!L281)+('DOE25'!L300)+('DOE25'!L319)</f>
        <v>1766.5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95330.469999999987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164354.97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567.13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195653.62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125491.53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95854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835187.9</v>
      </c>
      <c r="D127" s="86">
        <f>SUM(D117:D126)</f>
        <v>95854</v>
      </c>
      <c r="E127" s="86">
        <f>SUM(E117:E126)</f>
        <v>23400.06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74253.22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24209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18.440000000000001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568.41999999999996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-586.86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98462.22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2342431.9300000002</v>
      </c>
      <c r="D144" s="86">
        <f>(D114+D127+D143)</f>
        <v>95854</v>
      </c>
      <c r="E144" s="86">
        <f>(E114+E127+E143)</f>
        <v>47322.710000000006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RUMNEY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19085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19085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838251</v>
      </c>
      <c r="D10" s="182">
        <f>ROUND((C10/$C$28)*100,1)</f>
        <v>35.4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549026</v>
      </c>
      <c r="D11" s="182">
        <f>ROUND((C11/$C$28)*100,1)</f>
        <v>23.2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45428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260817</v>
      </c>
      <c r="D15" s="182">
        <f t="shared" ref="D15:D27" si="0">ROUND((C15/$C$28)*100,1)</f>
        <v>11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16374</v>
      </c>
      <c r="D16" s="182">
        <f t="shared" si="0"/>
        <v>0.7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95330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164355</v>
      </c>
      <c r="D18" s="182">
        <f t="shared" si="0"/>
        <v>6.9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567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195654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125492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75189.75</v>
      </c>
      <c r="D27" s="182">
        <f t="shared" si="0"/>
        <v>3.2</v>
      </c>
    </row>
    <row r="28" spans="1:4" x14ac:dyDescent="0.2">
      <c r="B28" s="187" t="s">
        <v>723</v>
      </c>
      <c r="C28" s="180">
        <f>SUM(C10:C27)</f>
        <v>2366483.75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74253</v>
      </c>
    </row>
    <row r="30" spans="1:4" x14ac:dyDescent="0.2">
      <c r="B30" s="187" t="s">
        <v>729</v>
      </c>
      <c r="C30" s="180">
        <f>SUM(C28:C29)</f>
        <v>2440736.75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1618707</v>
      </c>
      <c r="D35" s="182">
        <f t="shared" ref="D35:D40" si="1">ROUND((C35/$C$41)*100,1)</f>
        <v>63.3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16531.280000000028</v>
      </c>
      <c r="D36" s="182">
        <f t="shared" si="1"/>
        <v>0.6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765288</v>
      </c>
      <c r="D37" s="182">
        <f t="shared" si="1"/>
        <v>29.9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2698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153449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2556673.2800000003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RUMNEY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4</v>
      </c>
      <c r="B4" s="220">
        <v>2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911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2012-10-15T15:18:21Z</cp:lastPrinted>
  <dcterms:created xsi:type="dcterms:W3CDTF">1997-12-04T19:04:30Z</dcterms:created>
  <dcterms:modified xsi:type="dcterms:W3CDTF">2012-11-21T16:01:40Z</dcterms:modified>
</cp:coreProperties>
</file>