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F494" i="1"/>
  <c r="F471" i="1"/>
  <c r="I357" i="1"/>
  <c r="H357" i="1"/>
  <c r="H154" i="1" l="1"/>
  <c r="H153" i="1"/>
  <c r="H101" i="1"/>
  <c r="H29" i="1"/>
  <c r="F29" i="1"/>
  <c r="F9" i="1"/>
  <c r="H521" i="1" l="1"/>
  <c r="H276" i="1"/>
  <c r="H239" i="1"/>
  <c r="H221" i="1"/>
  <c r="H215" i="1"/>
  <c r="H208" i="1" l="1"/>
  <c r="H206" i="1"/>
  <c r="H203" i="1"/>
  <c r="H202" i="1"/>
  <c r="H201" i="1"/>
  <c r="H19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E8" i="13" s="1"/>
  <c r="C8" i="13" s="1"/>
  <c r="D39" i="13"/>
  <c r="F13" i="13"/>
  <c r="G13" i="13"/>
  <c r="L205" i="1"/>
  <c r="L223" i="1"/>
  <c r="L241" i="1"/>
  <c r="C121" i="2" s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C13" i="10" s="1"/>
  <c r="F6" i="13"/>
  <c r="D6" i="13" s="1"/>
  <c r="C6" i="13" s="1"/>
  <c r="G6" i="13"/>
  <c r="L201" i="1"/>
  <c r="L219" i="1"/>
  <c r="L237" i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G661" i="1" s="1"/>
  <c r="L243" i="1"/>
  <c r="F17" i="13"/>
  <c r="G17" i="13"/>
  <c r="D17" i="13" s="1"/>
  <c r="C17" i="13" s="1"/>
  <c r="L250" i="1"/>
  <c r="F18" i="13"/>
  <c r="D18" i="13" s="1"/>
  <c r="C18" i="13" s="1"/>
  <c r="G18" i="13"/>
  <c r="L251" i="1"/>
  <c r="F19" i="13"/>
  <c r="D19" i="13" s="1"/>
  <c r="C19" i="13" s="1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L275" i="1"/>
  <c r="E108" i="2" s="1"/>
  <c r="L276" i="1"/>
  <c r="E109" i="2" s="1"/>
  <c r="L277" i="1"/>
  <c r="L278" i="1"/>
  <c r="L280" i="1"/>
  <c r="L281" i="1"/>
  <c r="E118" i="2" s="1"/>
  <c r="L282" i="1"/>
  <c r="E119" i="2" s="1"/>
  <c r="L283" i="1"/>
  <c r="L284" i="1"/>
  <c r="L285" i="1"/>
  <c r="L286" i="1"/>
  <c r="E123" i="2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5" i="10"/>
  <c r="C16" i="10"/>
  <c r="C18" i="10"/>
  <c r="C19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G660" i="1"/>
  <c r="H660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F18" i="2" s="1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F31" i="2" s="1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E49" i="2" s="1"/>
  <c r="F35" i="2"/>
  <c r="F49" i="2" s="1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D61" i="2" s="1"/>
  <c r="D62" i="2" s="1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F77" i="2" s="1"/>
  <c r="F80" i="2" s="1"/>
  <c r="G76" i="2"/>
  <c r="G77" i="2" s="1"/>
  <c r="C78" i="2"/>
  <c r="D78" i="2"/>
  <c r="E78" i="2"/>
  <c r="C79" i="2"/>
  <c r="E79" i="2"/>
  <c r="C84" i="2"/>
  <c r="D84" i="2"/>
  <c r="E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D102" i="2" s="1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C102" i="2" s="1"/>
  <c r="D100" i="2"/>
  <c r="E100" i="2"/>
  <c r="F100" i="2"/>
  <c r="C101" i="2"/>
  <c r="D101" i="2"/>
  <c r="E101" i="2"/>
  <c r="F101" i="2"/>
  <c r="E110" i="2"/>
  <c r="E111" i="2"/>
  <c r="C112" i="2"/>
  <c r="E112" i="2"/>
  <c r="C113" i="2"/>
  <c r="E113" i="2"/>
  <c r="D114" i="2"/>
  <c r="F114" i="2"/>
  <c r="G114" i="2"/>
  <c r="C117" i="2"/>
  <c r="E117" i="2"/>
  <c r="E120" i="2"/>
  <c r="E121" i="2"/>
  <c r="C122" i="2"/>
  <c r="E122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E143" i="2" s="1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G159" i="2" s="1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G162" i="2" s="1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J616" i="1" s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G642" i="1"/>
  <c r="H642" i="1"/>
  <c r="G643" i="1"/>
  <c r="H643" i="1"/>
  <c r="H644" i="1"/>
  <c r="G649" i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C26" i="10"/>
  <c r="L327" i="1"/>
  <c r="L350" i="1"/>
  <c r="A31" i="12"/>
  <c r="A40" i="12"/>
  <c r="G8" i="2"/>
  <c r="G80" i="2"/>
  <c r="F61" i="2"/>
  <c r="F62" i="2" s="1"/>
  <c r="G155" i="2"/>
  <c r="E102" i="2"/>
  <c r="D90" i="2"/>
  <c r="G61" i="2"/>
  <c r="D29" i="13"/>
  <c r="C29" i="13" s="1"/>
  <c r="H646" i="1" l="1"/>
  <c r="C20" i="10"/>
  <c r="D14" i="13"/>
  <c r="C14" i="13" s="1"/>
  <c r="I662" i="1"/>
  <c r="J641" i="1"/>
  <c r="G644" i="1"/>
  <c r="L361" i="1"/>
  <c r="E61" i="2"/>
  <c r="E62" i="2" s="1"/>
  <c r="C90" i="2"/>
  <c r="C77" i="2"/>
  <c r="C69" i="2"/>
  <c r="F139" i="1"/>
  <c r="C61" i="2"/>
  <c r="C62" i="2" s="1"/>
  <c r="C103" i="2" s="1"/>
  <c r="E31" i="2"/>
  <c r="E18" i="2"/>
  <c r="D31" i="2"/>
  <c r="D50" i="2" s="1"/>
  <c r="D18" i="2"/>
  <c r="C31" i="2"/>
  <c r="C18" i="2"/>
  <c r="C11" i="10"/>
  <c r="K337" i="1"/>
  <c r="K351" i="1" s="1"/>
  <c r="J337" i="1"/>
  <c r="J351" i="1" s="1"/>
  <c r="C10" i="10"/>
  <c r="L289" i="1"/>
  <c r="E114" i="2"/>
  <c r="I256" i="1"/>
  <c r="I270" i="1" s="1"/>
  <c r="C111" i="2"/>
  <c r="F256" i="1"/>
  <c r="F270" i="1" s="1"/>
  <c r="L613" i="1"/>
  <c r="L528" i="1"/>
  <c r="C120" i="2"/>
  <c r="E13" i="13"/>
  <c r="C13" i="13" s="1"/>
  <c r="G650" i="1"/>
  <c r="G256" i="1"/>
  <c r="G270" i="1" s="1"/>
  <c r="J649" i="1"/>
  <c r="K256" i="1"/>
  <c r="K270" i="1" s="1"/>
  <c r="D12" i="13"/>
  <c r="C12" i="13" s="1"/>
  <c r="D7" i="13"/>
  <c r="C7" i="13" s="1"/>
  <c r="F50" i="2"/>
  <c r="G33" i="13"/>
  <c r="E90" i="2"/>
  <c r="A22" i="12"/>
  <c r="L523" i="1"/>
  <c r="L246" i="1"/>
  <c r="H659" i="1" s="1"/>
  <c r="H663" i="1" s="1"/>
  <c r="C12" i="10"/>
  <c r="D15" i="13"/>
  <c r="C15" i="13" s="1"/>
  <c r="C123" i="2"/>
  <c r="C17" i="10"/>
  <c r="C109" i="2"/>
  <c r="C108" i="2"/>
  <c r="F661" i="1"/>
  <c r="I661" i="1" s="1"/>
  <c r="J648" i="1"/>
  <c r="C21" i="10"/>
  <c r="L210" i="1"/>
  <c r="C119" i="2"/>
  <c r="C80" i="2"/>
  <c r="E77" i="2"/>
  <c r="E80" i="2" s="1"/>
  <c r="E103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C39" i="10" s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L570" i="1" s="1"/>
  <c r="G544" i="1"/>
  <c r="H544" i="1"/>
  <c r="K550" i="1"/>
  <c r="F143" i="2"/>
  <c r="F144" i="2" s="1"/>
  <c r="C27" i="10" l="1"/>
  <c r="G634" i="1"/>
  <c r="J634" i="1" s="1"/>
  <c r="H192" i="1"/>
  <c r="G628" i="1" s="1"/>
  <c r="J628" i="1" s="1"/>
  <c r="F192" i="1"/>
  <c r="G626" i="1" s="1"/>
  <c r="J626" i="1" s="1"/>
  <c r="L544" i="1"/>
  <c r="K551" i="1"/>
  <c r="F659" i="1"/>
  <c r="F663" i="1" s="1"/>
  <c r="C114" i="2"/>
  <c r="L256" i="1"/>
  <c r="L270" i="1" s="1"/>
  <c r="G631" i="1" s="1"/>
  <c r="J631" i="1" s="1"/>
  <c r="G50" i="2"/>
  <c r="C28" i="10"/>
  <c r="D22" i="10" s="1"/>
  <c r="C127" i="2"/>
  <c r="H666" i="1"/>
  <c r="H671" i="1"/>
  <c r="H647" i="1"/>
  <c r="J647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/>
  <c r="D39" i="10" s="1"/>
  <c r="D27" i="10" l="1"/>
  <c r="D23" i="10"/>
  <c r="D15" i="10"/>
  <c r="D24" i="10"/>
  <c r="C30" i="10"/>
  <c r="D17" i="10"/>
  <c r="F671" i="1"/>
  <c r="C4" i="10" s="1"/>
  <c r="F666" i="1"/>
  <c r="D11" i="10"/>
  <c r="D25" i="10"/>
  <c r="C144" i="2"/>
  <c r="D20" i="10"/>
  <c r="D10" i="10"/>
  <c r="D21" i="10"/>
  <c r="D12" i="10"/>
  <c r="D13" i="10"/>
  <c r="D26" i="10"/>
  <c r="D16" i="10"/>
  <c r="D19" i="10"/>
  <c r="D1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D28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<sst xmlns="http://schemas.openxmlformats.org/spreadsheetml/2006/main" count="3945" uniqueCount="912">
  <si>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</si>
  <si>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</si>
  <si>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</si>
  <si>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</si>
  <si>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</si>
  <si>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</si>
  <si>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</si>
  <si>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</si>
  <si>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</si>
  <si>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</si>
  <si>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</si>
  <si>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</si>
  <si>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</si>
  <si>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</si>
  <si>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</si>
  <si>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</si>
  <si>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</si>
  <si>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</si>
  <si>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</si>
  <si>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</si>
  <si>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</si>
  <si>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</si>
  <si>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</si>
  <si>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</si>
  <si>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</si>
  <si>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</si>
  <si>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</si>
  <si>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</si>
  <si>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</si>
  <si>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</si>
  <si>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</si>
  <si>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</si>
  <si>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</si>
  <si>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</si>
  <si>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</si>
  <si>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</si>
  <si>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</si>
  <si>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</si>
  <si>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</si>
  <si>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</si>
  <si>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</si>
  <si>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</si>
  <si>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</si>
  <si>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</si>
  <si>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</si>
  <si>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</si>
  <si>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</si>
  <si>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</si>
  <si>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</si>
  <si>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</si>
  <si>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</si>
  <si>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</si>
  <si>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</si>
  <si>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</si>
  <si>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</si>
  <si>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</si>
  <si>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</si>
  <si>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</si>
  <si>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</si>
  <si>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</si>
  <si>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</si>
  <si>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</si>
  <si>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</si>
  <si>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</si>
  <si>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</si>
  <si>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</si>
  <si>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</si>
  <si>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</si>
  <si>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</si>
  <si>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</si>
  <si>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</si>
  <si>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</si>
  <si>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</si>
  <si>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</si>
  <si>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</si>
  <si>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</si>
  <si>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</si>
  <si>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</si>
  <si>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</si>
  <si>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</si>
  <si>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</si>
  <si>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</si>
  <si>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</si>
  <si>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</si>
  <si>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</si>
  <si>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</si>
  <si>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</si>
  <si>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</si>
  <si>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</si>
  <si>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</si>
  <si>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</si>
  <si>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</si>
  <si>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</si>
  <si>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</si>
  <si>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</si>
  <si>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</si>
  <si>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</si>
  <si>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</si>
  <si>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</si>
  <si>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</si>
  <si>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</si>
  <si>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</si>
  <si>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</si>
  <si>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</si>
  <si>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</si>
  <si>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</si>
  <si>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</si>
  <si>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</si>
  <si>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</si>
  <si>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</si>
  <si>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</si>
  <si>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</si>
  <si>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</si>
  <si>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</si>
  <si>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</si>
  <si>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</si>
  <si>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</si>
  <si>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</si>
  <si>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</si>
  <si>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</si>
  <si>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</si>
  <si>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</si>
  <si>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</si>
  <si>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</si>
  <si>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</si>
  <si>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</si>
  <si>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</si>
  <si>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</si>
  <si>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</si>
  <si>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</si>
  <si>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</si>
  <si>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</si>
  <si>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</si>
  <si>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</si>
  <si>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</si>
  <si>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</si>
  <si>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</si>
  <si>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</si>
  <si>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</si>
  <si>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</si>
  <si>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</si>
  <si>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</si>
  <si>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</si>
  <si>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</si>
  <si>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</si>
  <si>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</si>
  <si>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</si>
  <si>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</si>
  <si>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</si>
  <si>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</si>
  <si>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</si>
  <si>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</si>
  <si>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</si>
  <si>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</si>
  <si>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</si>
  <si>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</si>
  <si>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</si>
  <si>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</si>
  <si>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</si>
  <si>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</si>
  <si>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</si>
  <si>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</si>
  <si>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</si>
  <si>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</si>
  <si>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</si>
  <si>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</si>
  <si>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</si>
  <si>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</si>
  <si>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</si>
  <si>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</si>
  <si>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</si>
  <si>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</si>
  <si>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</si>
  <si>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</si>
  <si>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</si>
  <si>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</si>
  <si>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</si>
  <si>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</si>
  <si>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</si>
  <si>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</si>
  <si>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</si>
  <si>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</si>
  <si>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</si>
  <si>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</si>
  <si>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</si>
  <si>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</si>
  <si>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</si>
  <si>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</si>
  <si>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</si>
  <si>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</si>
  <si>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</si>
  <si>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</si>
  <si>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</si>
  <si>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</si>
  <si>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</si>
  <si>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</si>
  <si>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</si>
  <si>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</si>
  <si>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</si>
  <si>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</si>
  <si>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</si>
  <si>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</si>
  <si>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</si>
  <si>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</si>
  <si>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</si>
  <si>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</si>
  <si>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</si>
  <si>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</si>
  <si>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</si>
  <si>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</si>
  <si>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</si>
  <si>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</si>
  <si>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</si>
  <si>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</si>
  <si>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</si>
  <si>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</si>
  <si>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</si>
  <si>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</si>
  <si>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</si>
  <si>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</si>
  <si>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</si>
  <si>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</si>
  <si>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</si>
  <si>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</si>
  <si>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</si>
  <si>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</si>
  <si>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</si>
  <si>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</si>
  <si>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</si>
  <si>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</si>
  <si>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</si>
  <si>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</si>
  <si>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</si>
  <si>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</si>
  <si>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</si>
  <si>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</si>
  <si>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</si>
  <si>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</si>
  <si>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</si>
  <si>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</si>
  <si>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</si>
  <si>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</si>
  <si>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</si>
  <si>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</si>
  <si>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</si>
  <si>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</si>
  <si>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</si>
  <si>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</si>
  <si>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</si>
  <si>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</si>
  <si>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</si>
  <si>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</si>
  <si>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</si>
  <si>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</si>
  <si>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</si>
  <si>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</si>
  <si>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</si>
  <si>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</si>
  <si>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</si>
  <si>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</si>
  <si>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</si>
  <si>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</si>
  <si>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</si>
  <si>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</si>
  <si>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</si>
  <si>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</si>
  <si>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</si>
  <si>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</si>
  <si>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</si>
  <si>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</si>
  <si>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</si>
  <si>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</si>
  <si>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</si>
  <si>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</si>
  <si>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</si>
  <si>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</si>
  <si>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</si>
  <si>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</si>
  <si>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</si>
  <si>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</si>
  <si>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</si>
  <si>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</si>
  <si>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</si>
  <si>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</si>
  <si>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</si>
  <si>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</si>
  <si>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</si>
  <si>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</si>
  <si>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</si>
  <si>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</si>
  <si>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</si>
  <si>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</si>
  <si>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</si>
  <si>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</si>
  <si>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</si>
  <si>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</si>
  <si>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</si>
  <si>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</si>
  <si>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</si>
  <si>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</si>
  <si>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</si>
  <si>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</si>
  <si>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</si>
  <si>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</si>
  <si>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</si>
  <si>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</si>
  <si>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</si>
  <si>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</si>
  <si>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</si>
  <si>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</si>
  <si>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</si>
  <si>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</si>
  <si>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</si>
  <si>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</si>
  <si>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</si>
  <si>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</si>
  <si>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</si>
  <si>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</si>
  <si>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</si>
  <si>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</si>
  <si>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</si>
  <si>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</si>
  <si>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</si>
  <si>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</si>
  <si>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</si>
  <si>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</si>
  <si>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</si>
  <si>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</si>
  <si>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</si>
  <si>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</si>
  <si>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</si>
  <si>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</si>
  <si>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</si>
  <si>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</si>
  <si>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</si>
  <si>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</si>
  <si>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</si>
  <si>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</si>
  <si>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</si>
  <si>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</si>
  <si>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</si>
  <si>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</si>
  <si>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</si>
  <si>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</si>
  <si>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</si>
  <si>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</si>
  <si>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</si>
  <si>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</si>
  <si>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</si>
  <si>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</si>
  <si>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</si>
  <si>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</si>
  <si>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</si>
  <si>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</si>
  <si>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</si>
  <si>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</si>
  <si>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</si>
  <si>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</si>
  <si>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</si>
  <si>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</si>
  <si>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</si>
  <si>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</si>
  <si>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</si>
  <si>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</si>
  <si>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</si>
  <si>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</si>
  <si>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</si>
  <si>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</si>
  <si>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</si>
  <si>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</si>
  <si>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</si>
  <si>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</si>
  <si>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</si>
  <si>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</si>
  <si>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</si>
  <si>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</si>
  <si>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</si>
  <si>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</si>
  <si>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</si>
  <si>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</si>
  <si>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</si>
  <si>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</si>
  <si>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</si>
  <si>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</si>
  <si>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</si>
  <si>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</si>
  <si>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</si>
  <si>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</si>
  <si>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</si>
  <si>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</si>
  <si>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</si>
  <si>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</si>
  <si>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</si>
  <si>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</si>
  <si>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</si>
  <si>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</si>
  <si>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</si>
  <si>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</si>
  <si>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</si>
  <si>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</si>
  <si>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</si>
  <si>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</si>
  <si>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</si>
  <si>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</si>
  <si>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</si>
  <si>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</si>
  <si>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</si>
  <si>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</si>
  <si>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</si>
  <si>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</si>
  <si>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</si>
  <si>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</si>
  <si>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</si>
  <si>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</si>
  <si>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</si>
  <si>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</si>
  <si>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</si>
  <si>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</si>
  <si>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</si>
  <si>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</si>
  <si>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</si>
  <si>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</si>
  <si>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</si>
  <si>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</si>
  <si>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</si>
  <si>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</si>
  <si>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</si>
  <si>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</si>
  <si>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</si>
  <si>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</si>
  <si>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</si>
  <si>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</si>
  <si>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</si>
  <si>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</si>
  <si>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</si>
  <si>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</si>
  <si>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</si>
  <si>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</si>
  <si>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</si>
  <si>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</si>
  <si>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</si>
  <si>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</si>
  <si>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</si>
  <si>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</si>
  <si>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</si>
  <si>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</si>
  <si>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</si>
  <si>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</si>
  <si>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</si>
  <si>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</si>
  <si>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</si>
  <si>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</si>
  <si>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</si>
  <si>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</si>
  <si>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</si>
  <si>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</si>
  <si>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</si>
  <si>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</si>
  <si>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</si>
  <si>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</si>
  <si>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</si>
  <si>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</si>
  <si>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</si>
  <si>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</si>
  <si>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</si>
  <si>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</si>
  <si>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</si>
  <si>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</si>
  <si>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</si>
  <si>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</si>
  <si>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</si>
  <si>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</si>
  <si>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</si>
  <si>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</si>
  <si>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</si>
  <si>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</si>
  <si>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</si>
  <si>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</si>
  <si>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</si>
  <si>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</si>
  <si>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</si>
  <si>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</si>
  <si>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</si>
  <si>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</si>
  <si>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</si>
  <si>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</si>
  <si>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</si>
  <si>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</si>
  <si>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</si>
  <si>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</si>
  <si>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</si>
  <si>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</si>
  <si>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</si>
  <si>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</si>
  <si>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</si>
  <si>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</si>
  <si>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</si>
  <si>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</si>
  <si>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</si>
  <si>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</si>
  <si>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</si>
  <si>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</si>
  <si>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</si>
  <si>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</si>
  <si>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</si>
  <si>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</si>
  <si>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</si>
  <si>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</si>
  <si>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</si>
  <si>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</si>
  <si>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</si>
  <si>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</si>
  <si>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</si>
  <si>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</si>
  <si>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</si>
  <si>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</si>
  <si>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</si>
  <si>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</si>
  <si>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</si>
  <si>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</si>
  <si>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</si>
  <si>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</si>
  <si>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</si>
  <si>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</si>
  <si>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</si>
  <si>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</si>
  <si>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</si>
  <si>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</si>
  <si>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</si>
  <si>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</si>
  <si>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</si>
  <si>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</si>
  <si>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</si>
  <si>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</si>
  <si>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</si>
  <si>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</si>
  <si>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</si>
  <si>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</si>
  <si>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</si>
  <si>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</si>
  <si>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</si>
  <si>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</si>
  <si>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</si>
  <si>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</si>
  <si>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</si>
  <si>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</si>
  <si>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</si>
  <si>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</si>
  <si>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</si>
  <si>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</si>
  <si>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</si>
  <si>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</si>
  <si>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</si>
  <si>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</si>
  <si>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</si>
  <si>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</si>
  <si>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</si>
  <si>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</si>
  <si>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</si>
  <si>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</si>
  <si>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</si>
  <si>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</si>
  <si>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</si>
  <si>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</si>
  <si>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</si>
  <si>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</si>
  <si>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</si>
  <si>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</si>
  <si>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</si>
  <si>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</si>
  <si>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</si>
  <si>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</si>
  <si>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</si>
  <si>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</si>
  <si>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</si>
  <si>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</si>
  <si>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</si>
  <si>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</si>
  <si>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</si>
  <si>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</si>
  <si>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</si>
  <si>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</si>
  <si>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</si>
  <si>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</si>
  <si>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</si>
  <si>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</si>
  <si>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</si>
  <si>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</si>
  <si>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</si>
  <si>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</si>
  <si>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</si>
  <si>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</si>
  <si>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</si>
  <si>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</si>
  <si>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</si>
  <si>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</si>
  <si>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</si>
  <si>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</si>
  <si>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</si>
  <si>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</si>
  <si>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</si>
  <si>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</si>
  <si>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</si>
  <si>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</si>
  <si>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</si>
  <si>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</si>
  <si>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</si>
  <si>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</si>
  <si>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</si>
  <si>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</si>
  <si>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</si>
  <si>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</si>
  <si>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</si>
  <si>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</si>
  <si>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</si>
  <si>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</si>
  <si>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</si>
  <si>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</si>
  <si>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</si>
  <si>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</si>
  <si>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</si>
  <si>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</si>
  <si>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</si>
  <si>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</si>
  <si>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</si>
  <si>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</si>
  <si>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</si>
  <si>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</si>
  <si>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</si>
  <si>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</si>
  <si>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</si>
  <si>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</si>
  <si>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</si>
  <si>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</si>
  <si>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</si>
  <si>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</si>
  <si>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</si>
  <si>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</si>
  <si>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</si>
  <si>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</si>
  <si>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</si>
  <si>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</si>
  <si>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</si>
  <si>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</si>
  <si>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</si>
  <si>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</si>
  <si>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</si>
  <si>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</si>
  <si>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</si>
  <si>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</si>
  <si>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</si>
  <si>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</si>
  <si>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</si>
  <si>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</si>
  <si>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</si>
  <si>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</si>
  <si>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</si>
  <si>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</si>
  <si>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</si>
  <si>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</si>
  <si>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</si>
  <si>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</si>
  <si>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</si>
  <si>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</si>
  <si>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</si>
  <si>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</si>
  <si>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</si>
  <si>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</si>
  <si>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</si>
  <si>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</si>
  <si>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</si>
  <si>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</si>
  <si>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</si>
  <si>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</si>
  <si>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</si>
  <si>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</si>
  <si>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</si>
  <si>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</si>
  <si>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</si>
  <si>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</si>
  <si>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</si>
  <si>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</si>
  <si>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</si>
  <si>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</si>
  <si>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</si>
  <si>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</si>
  <si>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</si>
  <si>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</si>
  <si>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</si>
  <si>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</si>
  <si>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</si>
  <si>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</si>
  <si>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</si>
  <si>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</si>
  <si>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</si>
  <si>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</si>
  <si>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</si>
  <si>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</si>
  <si>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</si>
  <si>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</si>
  <si>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</si>
  <si>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</si>
  <si>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</si>
  <si>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</si>
  <si>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</si>
  <si>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</si>
  <si>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</si>
  <si>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</si>
  <si>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</si>
  <si>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</si>
  <si>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</si>
  <si>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</si>
  <si>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</si>
  <si>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</si>
  <si>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</si>
  <si>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</si>
  <si>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</si>
  <si>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</si>
  <si>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</si>
  <si>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</si>
  <si>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</si>
  <si>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</si>
  <si>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</si>
  <si>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</si>
  <si>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</si>
  <si>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</si>
  <si>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</si>
  <si>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</si>
  <si>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</si>
  <si>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</si>
  <si>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</si>
  <si>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</si>
  <si>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</si>
  <si>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</si>
  <si>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</si>
  <si>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</si>
  <si>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</si>
  <si>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</si>
  <si>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</si>
  <si>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</si>
  <si>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</si>
  <si>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</si>
  <si>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</si>
  <si>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</si>
  <si>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</si>
  <si>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</si>
  <si>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</si>
  <si>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</si>
  <si>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</si>
  <si>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</si>
  <si>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</si>
  <si>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</si>
  <si>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</si>
  <si>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</si>
  <si>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</si>
  <si>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</si>
  <si>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</si>
  <si>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</si>
  <si>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</si>
  <si>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</si>
  <si>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</si>
  <si>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</si>
  <si>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</si>
  <si>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</si>
  <si>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</si>
  <si>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</si>
  <si>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</si>
  <si>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</si>
  <si>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</si>
  <si>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</si>
  <si>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</si>
  <si>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</si>
  <si>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</si>
  <si>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</si>
  <si>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</si>
  <si>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</si>
  <si>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</si>
  <si>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</si>
  <si>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</si>
  <si>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</si>
  <si>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</si>
  <si>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</si>
  <si>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</si>
  <si>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</si>
  <si>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</si>
  <si>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</si>
  <si>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</si>
  <si>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</si>
  <si>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</si>
  <si>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</si>
  <si>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</si>
  <si>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</si>
  <si>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</si>
  <si>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</si>
  <si>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</si>
  <si>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</si>
  <si>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</si>
  <si>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</si>
  <si>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</si>
  <si>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</si>
  <si>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</si>
  <si>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</si>
  <si>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</si>
  <si>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</si>
  <si>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</si>
  <si>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</si>
  <si>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</si>
  <si>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</si>
  <si>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</si>
  <si>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</si>
  <si>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</si>
  <si>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</si>
  <si>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</si>
  <si>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</si>
  <si>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</si>
  <si>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</si>
  <si>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</si>
  <si>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</si>
  <si>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</si>
  <si>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</si>
  <si>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</si>
  <si>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</si>
  <si>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</si>
  <si>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</si>
  <si>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</si>
  <si>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</si>
  <si>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</si>
  <si>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</si>
  <si>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</si>
  <si>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</si>
  <si>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</si>
  <si>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</si>
  <si>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</si>
  <si>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</si>
  <si>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</si>
  <si>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</si>
  <si>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</si>
  <si>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</si>
  <si>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</si>
  <si>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</si>
  <si>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</si>
  <si>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</si>
  <si>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</si>
  <si>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</si>
  <si>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</si>
  <si>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</si>
  <si>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</si>
  <si>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</si>
  <si>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</si>
  <si>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</si>
  <si>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</si>
  <si>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</si>
  <si>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</si>
  <si>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</si>
  <si>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</si>
  <si>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</si>
  <si>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</si>
  <si>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</si>
  <si>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</si>
  <si>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</si>
  <si>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</si>
  <si>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</si>
  <si>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</si>
  <si>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</si>
  <si>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</si>
  <si>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</si>
  <si>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</si>
  <si>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</si>
  <si>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</si>
  <si>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</si>
  <si>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</si>
  <si>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</si>
  <si>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</si>
  <si>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</si>
  <si>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</si>
  <si>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</si>
  <si>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</si>
  <si>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</si>
  <si>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</si>
  <si>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</si>
  <si>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</si>
  <si>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</si>
  <si>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</si>
  <si>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</si>
  <si>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</si>
  <si>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</si>
  <si>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</si>
  <si>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</si>
  <si>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</si>
  <si>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</si>
  <si>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</si>
  <si>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</si>
  <si>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</si>
  <si>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</si>
  <si>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</si>
  <si>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</si>
  <si>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</si>
  <si>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</si>
  <si>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</si>
  <si>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</si>
  <si>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</si>
  <si>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</si>
  <si>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</si>
  <si>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</si>
  <si>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</si>
  <si>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</si>
  <si>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</si>
  <si>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</si>
  <si>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</si>
  <si>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08/06</t>
  </si>
  <si>
    <t>08/11</t>
  </si>
  <si>
    <t>WARREN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</si>
</sst>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9" zoomScale="80" zoomScaleNormal="80" workbookViewId="0">
      <selection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196801.69+100</f>
        <v>196901.69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67035.98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11438.06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51825.56</v>
      </c>
      <c r="G13" s="18">
        <v>613.26</v>
      </c>
      <c r="H13" s="18">
        <v>15289.94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4209.4399999999996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264374.75</v>
      </c>
      <c r="G19" s="41">
        <f>SUM(G9:G18)</f>
        <v>613.26</v>
      </c>
      <c r="H19" s="41">
        <f>SUM(H9:H18)</f>
        <v>15289.94</v>
      </c>
      <c r="I19" s="41">
        <f>SUM(I9:I18)</f>
        <v>0</v>
      </c>
      <c r="J19" s="41">
        <f>SUM(J9:J18)</f>
        <v>67035.98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408.86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60136.27</v>
      </c>
      <c r="G24" s="18">
        <v>204.4</v>
      </c>
      <c r="H24" s="18">
        <v>11029.2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4204</v>
      </c>
      <c r="G28" s="18"/>
      <c r="H28" s="18">
        <v>880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321.67+419.88</f>
        <v>741.55</v>
      </c>
      <c r="G29" s="18"/>
      <c r="H29" s="18">
        <f>67.32</f>
        <v>67.319999999999993</v>
      </c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3313.42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65081.82</v>
      </c>
      <c r="G32" s="41">
        <f>SUM(G22:G31)</f>
        <v>613.26</v>
      </c>
      <c r="H32" s="41">
        <f>SUM(H22:H31)</f>
        <v>15289.94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31994.61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67035.98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147298.32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199292.93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67035.98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264374.75</v>
      </c>
      <c r="G51" s="41">
        <f>G50+G32</f>
        <v>613.26</v>
      </c>
      <c r="H51" s="41">
        <f>H50+H32</f>
        <v>15289.94</v>
      </c>
      <c r="I51" s="41">
        <f>I50+I32</f>
        <v>0</v>
      </c>
      <c r="J51" s="41">
        <f>J50+J32</f>
        <v>67035.98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918880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918880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14195.95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14195.95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272.11</v>
      </c>
      <c r="G95" s="18"/>
      <c r="H95" s="18"/>
      <c r="I95" s="18"/>
      <c r="J95" s="18">
        <v>42.1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8066.9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8665.83+9365.5</f>
        <v>18031.330000000002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245.63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1636.92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2154.66</v>
      </c>
      <c r="G110" s="41">
        <f>SUM(G95:G109)</f>
        <v>8066.9</v>
      </c>
      <c r="H110" s="41">
        <f>SUM(H95:H109)</f>
        <v>18031.330000000002</v>
      </c>
      <c r="I110" s="41">
        <f>SUM(I95:I109)</f>
        <v>0</v>
      </c>
      <c r="J110" s="41">
        <f>SUM(J95:J109)</f>
        <v>42.1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935230.61</v>
      </c>
      <c r="G111" s="41">
        <f>G59+G110</f>
        <v>8066.9</v>
      </c>
      <c r="H111" s="41">
        <f>H59+H78+H93+H110</f>
        <v>18031.330000000002</v>
      </c>
      <c r="I111" s="41">
        <f>I59+I110</f>
        <v>0</v>
      </c>
      <c r="J111" s="41">
        <f>J59+J110</f>
        <v>42.1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844138.61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181247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731.39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1026117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23196.46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1384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340.98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24580.46</v>
      </c>
      <c r="G135" s="41">
        <f>SUM(G122:G134)</f>
        <v>340.98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1050697.46</v>
      </c>
      <c r="G139" s="41">
        <f>G120+SUM(G135:G136)</f>
        <v>340.98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2562.42+54133.22+3675.39</f>
        <v>60371.03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1561+3329.7</f>
        <v>4890.7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15372.85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19046.2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22129.29</v>
      </c>
      <c r="G160" s="18">
        <v>2633.33</v>
      </c>
      <c r="H160" s="18">
        <v>6828.64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41175.490000000005</v>
      </c>
      <c r="G161" s="41">
        <f>SUM(G149:G160)</f>
        <v>18006.18</v>
      </c>
      <c r="H161" s="41">
        <f>SUM(H149:H160)</f>
        <v>72090.37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12016.48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53191.97</v>
      </c>
      <c r="G168" s="41">
        <f>G146+G161+SUM(G162:G167)</f>
        <v>18006.18</v>
      </c>
      <c r="H168" s="41">
        <f>H146+H161+SUM(H162:H167)</f>
        <v>72090.37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21320.66</v>
      </c>
      <c r="H178" s="18">
        <v>1665.91</v>
      </c>
      <c r="I178" s="18"/>
      <c r="J178" s="18">
        <v>20000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21320.66</v>
      </c>
      <c r="H182" s="41">
        <f>SUM(H178:H181)</f>
        <v>1665.91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21320.66</v>
      </c>
      <c r="H191" s="41">
        <f>+H182+SUM(H187:H190)</f>
        <v>1665.91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2039120.0399999998</v>
      </c>
      <c r="G192" s="47">
        <f>G111+G139+G168+G191</f>
        <v>47734.720000000001</v>
      </c>
      <c r="H192" s="47">
        <f>H111+H139+H168+H191</f>
        <v>91787.61</v>
      </c>
      <c r="I192" s="47">
        <f>I111+I139+I168+I191</f>
        <v>0</v>
      </c>
      <c r="J192" s="47">
        <f>J111+J139+J191</f>
        <v>20042.099999999999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307381.01</v>
      </c>
      <c r="G196" s="18">
        <v>151814.28</v>
      </c>
      <c r="H196" s="18">
        <f>39529.15+23.87</f>
        <v>39553.020000000004</v>
      </c>
      <c r="I196" s="18">
        <v>18206.669999999998</v>
      </c>
      <c r="J196" s="18">
        <v>45774.42</v>
      </c>
      <c r="K196" s="18">
        <v>594</v>
      </c>
      <c r="L196" s="19">
        <f>SUM(F196:K196)</f>
        <v>563323.4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74149.37</v>
      </c>
      <c r="G197" s="18">
        <v>34147.85</v>
      </c>
      <c r="H197" s="18">
        <v>1609.83</v>
      </c>
      <c r="I197" s="18">
        <v>1875.73</v>
      </c>
      <c r="J197" s="18">
        <v>1297</v>
      </c>
      <c r="K197" s="18">
        <v>185</v>
      </c>
      <c r="L197" s="19">
        <f>SUM(F197:K197)</f>
        <v>113264.78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5460.23</v>
      </c>
      <c r="G199" s="18">
        <v>1037.79</v>
      </c>
      <c r="H199" s="18">
        <v>50</v>
      </c>
      <c r="I199" s="18">
        <v>1155.26</v>
      </c>
      <c r="J199" s="18"/>
      <c r="K199" s="18"/>
      <c r="L199" s="19">
        <f>SUM(F199:K199)</f>
        <v>7703.28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38295</v>
      </c>
      <c r="G201" s="18">
        <v>24222.240000000002</v>
      </c>
      <c r="H201" s="18">
        <f>41299.01+342+44.4</f>
        <v>41685.410000000003</v>
      </c>
      <c r="I201" s="18">
        <v>1782.38</v>
      </c>
      <c r="J201" s="18"/>
      <c r="K201" s="18">
        <v>7503.55</v>
      </c>
      <c r="L201" s="19">
        <f t="shared" ref="L201:L207" si="0">SUM(F201:K201)</f>
        <v>113488.58000000002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9414</v>
      </c>
      <c r="G202" s="18">
        <v>19643.46</v>
      </c>
      <c r="H202" s="18">
        <f>15753.89+157.93</f>
        <v>15911.82</v>
      </c>
      <c r="I202" s="18">
        <v>458.62</v>
      </c>
      <c r="J202" s="18"/>
      <c r="K202" s="18"/>
      <c r="L202" s="19">
        <f t="shared" si="0"/>
        <v>45427.9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1061.0999999999999</v>
      </c>
      <c r="G203" s="18">
        <v>119.09</v>
      </c>
      <c r="H203" s="18">
        <f>46860.34+2418.38</f>
        <v>49278.719999999994</v>
      </c>
      <c r="I203" s="18">
        <v>500.85</v>
      </c>
      <c r="J203" s="18"/>
      <c r="K203" s="18">
        <v>1265.58</v>
      </c>
      <c r="L203" s="19">
        <f t="shared" si="0"/>
        <v>52225.34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86438.54</v>
      </c>
      <c r="G204" s="18">
        <v>28610.63</v>
      </c>
      <c r="H204" s="18">
        <v>3468.71</v>
      </c>
      <c r="I204" s="18">
        <v>1516.03</v>
      </c>
      <c r="J204" s="18">
        <v>2015.95</v>
      </c>
      <c r="K204" s="18">
        <v>130.99</v>
      </c>
      <c r="L204" s="19">
        <f t="shared" si="0"/>
        <v>122180.85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25452.92</v>
      </c>
      <c r="G206" s="18">
        <v>10970.58</v>
      </c>
      <c r="H206" s="18">
        <f>65182.4+1100.56</f>
        <v>66282.960000000006</v>
      </c>
      <c r="I206" s="18">
        <v>46822.13</v>
      </c>
      <c r="J206" s="18">
        <v>48521.4</v>
      </c>
      <c r="K206" s="18"/>
      <c r="L206" s="19">
        <f t="shared" si="0"/>
        <v>198049.99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68939.08</v>
      </c>
      <c r="I207" s="18"/>
      <c r="J207" s="18"/>
      <c r="K207" s="18"/>
      <c r="L207" s="19">
        <f t="shared" si="0"/>
        <v>68939.08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532.5+604.15</f>
        <v>1136.6500000000001</v>
      </c>
      <c r="I208" s="18">
        <v>39.71</v>
      </c>
      <c r="J208" s="18"/>
      <c r="K208" s="18"/>
      <c r="L208" s="19">
        <f>SUM(F208:K208)</f>
        <v>1176.3600000000001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547652.16999999993</v>
      </c>
      <c r="G210" s="41">
        <f t="shared" si="1"/>
        <v>270565.92</v>
      </c>
      <c r="H210" s="41">
        <f t="shared" si="1"/>
        <v>287916.20000000007</v>
      </c>
      <c r="I210" s="41">
        <f t="shared" si="1"/>
        <v>72357.37999999999</v>
      </c>
      <c r="J210" s="41">
        <f t="shared" si="1"/>
        <v>97608.76999999999</v>
      </c>
      <c r="K210" s="41">
        <f t="shared" si="1"/>
        <v>9679.119999999999</v>
      </c>
      <c r="L210" s="41">
        <f t="shared" si="1"/>
        <v>1285779.5600000003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206948.63</v>
      </c>
      <c r="I214" s="18"/>
      <c r="J214" s="18"/>
      <c r="K214" s="18"/>
      <c r="L214" s="19">
        <f>SUM(F214:K214)</f>
        <v>206948.63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1005+26111.79</f>
        <v>27116.79</v>
      </c>
      <c r="I215" s="18"/>
      <c r="J215" s="18"/>
      <c r="K215" s="18"/>
      <c r="L215" s="19">
        <f>SUM(F215:K215)</f>
        <v>27116.79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294.75</v>
      </c>
      <c r="G221" s="18">
        <v>33.21</v>
      </c>
      <c r="H221" s="18">
        <f>12866.36+667.5</f>
        <v>13533.86</v>
      </c>
      <c r="I221" s="18">
        <v>107.52</v>
      </c>
      <c r="J221" s="18"/>
      <c r="K221" s="18">
        <v>351.55</v>
      </c>
      <c r="L221" s="19">
        <f t="shared" si="2"/>
        <v>14320.89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8257.2800000000007</v>
      </c>
      <c r="I225" s="18"/>
      <c r="J225" s="18"/>
      <c r="K225" s="18"/>
      <c r="L225" s="19">
        <f t="shared" si="2"/>
        <v>8257.2800000000007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294.75</v>
      </c>
      <c r="G228" s="41">
        <f>SUM(G214:G227)</f>
        <v>33.21</v>
      </c>
      <c r="H228" s="41">
        <f>SUM(H214:H227)</f>
        <v>255856.56000000003</v>
      </c>
      <c r="I228" s="41">
        <f>SUM(I214:I227)</f>
        <v>107.52</v>
      </c>
      <c r="J228" s="41">
        <f>SUM(J214:J227)</f>
        <v>0</v>
      </c>
      <c r="K228" s="41">
        <f t="shared" si="3"/>
        <v>351.55</v>
      </c>
      <c r="L228" s="41">
        <f t="shared" si="3"/>
        <v>256643.59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276442.55</v>
      </c>
      <c r="I232" s="18"/>
      <c r="J232" s="18"/>
      <c r="K232" s="18"/>
      <c r="L232" s="19">
        <f>SUM(F232:K232)</f>
        <v>276442.55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27511</v>
      </c>
      <c r="I233" s="18"/>
      <c r="J233" s="18"/>
      <c r="K233" s="18"/>
      <c r="L233" s="19">
        <f>SUM(F233:K233)</f>
        <v>27511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67318.25</v>
      </c>
      <c r="I234" s="18"/>
      <c r="J234" s="18"/>
      <c r="K234" s="18"/>
      <c r="L234" s="19">
        <f>SUM(F234:K234)</f>
        <v>67318.25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2554.8000000000002</v>
      </c>
      <c r="I235" s="18"/>
      <c r="J235" s="18"/>
      <c r="K235" s="18"/>
      <c r="L235" s="19">
        <f>SUM(F235:K235)</f>
        <v>2554.8000000000002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609.15</v>
      </c>
      <c r="G239" s="18">
        <v>68.42</v>
      </c>
      <c r="H239" s="18">
        <f>26789.8+1379.49</f>
        <v>28169.29</v>
      </c>
      <c r="I239" s="18">
        <v>222.2</v>
      </c>
      <c r="J239" s="18"/>
      <c r="K239" s="18">
        <v>726.53</v>
      </c>
      <c r="L239" s="19">
        <f t="shared" si="4"/>
        <v>29795.59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26031.54</v>
      </c>
      <c r="I243" s="18"/>
      <c r="J243" s="18"/>
      <c r="K243" s="18"/>
      <c r="L243" s="19">
        <f t="shared" si="4"/>
        <v>26031.54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609.15</v>
      </c>
      <c r="G246" s="41">
        <f t="shared" si="5"/>
        <v>68.42</v>
      </c>
      <c r="H246" s="41">
        <f t="shared" si="5"/>
        <v>428027.42999999993</v>
      </c>
      <c r="I246" s="41">
        <f t="shared" si="5"/>
        <v>222.2</v>
      </c>
      <c r="J246" s="41">
        <f t="shared" si="5"/>
        <v>0</v>
      </c>
      <c r="K246" s="41">
        <f t="shared" si="5"/>
        <v>726.53</v>
      </c>
      <c r="L246" s="41">
        <f t="shared" si="5"/>
        <v>429653.73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548556.06999999995</v>
      </c>
      <c r="G256" s="41">
        <f t="shared" si="8"/>
        <v>270667.55</v>
      </c>
      <c r="H256" s="41">
        <f t="shared" si="8"/>
        <v>971800.19000000006</v>
      </c>
      <c r="I256" s="41">
        <f t="shared" si="8"/>
        <v>72687.099999999991</v>
      </c>
      <c r="J256" s="41">
        <f t="shared" si="8"/>
        <v>97608.76999999999</v>
      </c>
      <c r="K256" s="41">
        <f t="shared" si="8"/>
        <v>10757.199999999999</v>
      </c>
      <c r="L256" s="41">
        <f t="shared" si="8"/>
        <v>1972076.8800000004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21320.66</v>
      </c>
      <c r="L262" s="19">
        <f>SUM(F262:K262)</f>
        <v>21320.66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1665.91</v>
      </c>
      <c r="L263" s="19">
        <f t="shared" ref="L263:L269" si="9">SUM(F263:K263)</f>
        <v>1665.91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42986.57</v>
      </c>
      <c r="L269" s="41">
        <f t="shared" si="9"/>
        <v>42986.57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548556.06999999995</v>
      </c>
      <c r="G270" s="42">
        <f t="shared" si="11"/>
        <v>270667.55</v>
      </c>
      <c r="H270" s="42">
        <f t="shared" si="11"/>
        <v>971800.19000000006</v>
      </c>
      <c r="I270" s="42">
        <f t="shared" si="11"/>
        <v>72687.099999999991</v>
      </c>
      <c r="J270" s="42">
        <f t="shared" si="11"/>
        <v>97608.76999999999</v>
      </c>
      <c r="K270" s="42">
        <f t="shared" si="11"/>
        <v>53743.77</v>
      </c>
      <c r="L270" s="42">
        <f t="shared" si="11"/>
        <v>2015063.4500000004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44273.99</v>
      </c>
      <c r="G276" s="18">
        <v>15359.26</v>
      </c>
      <c r="H276" s="18">
        <f>3000+700</f>
        <v>3700</v>
      </c>
      <c r="I276" s="18">
        <v>3734.09</v>
      </c>
      <c r="J276" s="18">
        <v>1560.9</v>
      </c>
      <c r="K276" s="18">
        <v>240</v>
      </c>
      <c r="L276" s="19">
        <f>SUM(F276:K276)</f>
        <v>68868.239999999991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11419.37</v>
      </c>
      <c r="G278" s="18">
        <v>2019.28</v>
      </c>
      <c r="H278" s="18"/>
      <c r="I278" s="18"/>
      <c r="J278" s="18"/>
      <c r="K278" s="18"/>
      <c r="L278" s="19">
        <f>SUM(F278:K278)</f>
        <v>13438.650000000001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1586</v>
      </c>
      <c r="H281" s="18">
        <v>149</v>
      </c>
      <c r="I281" s="18">
        <v>79.64</v>
      </c>
      <c r="J281" s="18"/>
      <c r="K281" s="18"/>
      <c r="L281" s="19">
        <f t="shared" si="12"/>
        <v>1814.64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1066.08</v>
      </c>
      <c r="L282" s="19">
        <f t="shared" si="12"/>
        <v>1066.08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55693.36</v>
      </c>
      <c r="G289" s="42">
        <f t="shared" si="13"/>
        <v>18964.54</v>
      </c>
      <c r="H289" s="42">
        <f t="shared" si="13"/>
        <v>3849</v>
      </c>
      <c r="I289" s="42">
        <f t="shared" si="13"/>
        <v>3813.73</v>
      </c>
      <c r="J289" s="42">
        <f t="shared" si="13"/>
        <v>1560.9</v>
      </c>
      <c r="K289" s="42">
        <f t="shared" si="13"/>
        <v>1306.08</v>
      </c>
      <c r="L289" s="41">
        <f t="shared" si="13"/>
        <v>85187.609999999986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6600</v>
      </c>
      <c r="I305" s="18"/>
      <c r="J305" s="18"/>
      <c r="K305" s="18"/>
      <c r="L305" s="19">
        <f t="shared" si="14"/>
        <v>6600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6600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6600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55693.36</v>
      </c>
      <c r="G337" s="41">
        <f t="shared" si="20"/>
        <v>18964.54</v>
      </c>
      <c r="H337" s="41">
        <f t="shared" si="20"/>
        <v>10449</v>
      </c>
      <c r="I337" s="41">
        <f t="shared" si="20"/>
        <v>3813.73</v>
      </c>
      <c r="J337" s="41">
        <f t="shared" si="20"/>
        <v>1560.9</v>
      </c>
      <c r="K337" s="41">
        <f t="shared" si="20"/>
        <v>1306.08</v>
      </c>
      <c r="L337" s="41">
        <f t="shared" si="20"/>
        <v>91787.609999999986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55693.36</v>
      </c>
      <c r="G351" s="41">
        <f>G337</f>
        <v>18964.54</v>
      </c>
      <c r="H351" s="41">
        <f>H337</f>
        <v>10449</v>
      </c>
      <c r="I351" s="41">
        <f>I337</f>
        <v>3813.73</v>
      </c>
      <c r="J351" s="41">
        <f>J337</f>
        <v>1560.9</v>
      </c>
      <c r="K351" s="47">
        <f>K337+K350</f>
        <v>1306.08</v>
      </c>
      <c r="L351" s="41">
        <f>L337+L350</f>
        <v>91787.609999999986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21265.35</v>
      </c>
      <c r="G357" s="18">
        <v>1926.76</v>
      </c>
      <c r="H357" s="18">
        <f>1060.12</f>
        <v>1060.1199999999999</v>
      </c>
      <c r="I357" s="18">
        <f>16718.61+2633.33</f>
        <v>19351.940000000002</v>
      </c>
      <c r="J357" s="18">
        <v>4130.55</v>
      </c>
      <c r="K357" s="18"/>
      <c r="L357" s="13">
        <f>SUM(F357:K357)</f>
        <v>47734.720000000001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21265.35</v>
      </c>
      <c r="G361" s="47">
        <f t="shared" si="22"/>
        <v>1926.76</v>
      </c>
      <c r="H361" s="47">
        <f t="shared" si="22"/>
        <v>1060.1199999999999</v>
      </c>
      <c r="I361" s="47">
        <f t="shared" si="22"/>
        <v>19351.940000000002</v>
      </c>
      <c r="J361" s="47">
        <f t="shared" si="22"/>
        <v>4130.55</v>
      </c>
      <c r="K361" s="47">
        <f t="shared" si="22"/>
        <v>0</v>
      </c>
      <c r="L361" s="47">
        <f t="shared" si="22"/>
        <v>47734.720000000001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17896.439999999999</v>
      </c>
      <c r="G366" s="18"/>
      <c r="H366" s="18"/>
      <c r="I366" s="56">
        <f>SUM(F366:H366)</f>
        <v>17896.439999999999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1455.5</v>
      </c>
      <c r="G367" s="63"/>
      <c r="H367" s="63"/>
      <c r="I367" s="56">
        <f>SUM(F367:H367)</f>
        <v>1455.5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19351.939999999999</v>
      </c>
      <c r="G368" s="47">
        <f>SUM(G366:G367)</f>
        <v>0</v>
      </c>
      <c r="H368" s="47">
        <f>SUM(H366:H367)</f>
        <v>0</v>
      </c>
      <c r="I368" s="47">
        <f>SUM(I366:I367)</f>
        <v>19351.939999999999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1.86</v>
      </c>
      <c r="I387" s="18"/>
      <c r="J387" s="24" t="s">
        <v>289</v>
      </c>
      <c r="K387" s="24" t="s">
        <v>289</v>
      </c>
      <c r="L387" s="56">
        <f t="shared" si="25"/>
        <v>1.86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1.86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1.86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18.18</v>
      </c>
      <c r="I395" s="18"/>
      <c r="J395" s="24" t="s">
        <v>289</v>
      </c>
      <c r="K395" s="24" t="s">
        <v>289</v>
      </c>
      <c r="L395" s="56">
        <f t="shared" si="26"/>
        <v>10018.18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10000</v>
      </c>
      <c r="H396" s="18">
        <v>21.98</v>
      </c>
      <c r="I396" s="18"/>
      <c r="J396" s="24" t="s">
        <v>289</v>
      </c>
      <c r="K396" s="24" t="s">
        <v>289</v>
      </c>
      <c r="L396" s="56">
        <f t="shared" si="26"/>
        <v>10021.98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0.08</v>
      </c>
      <c r="I398" s="18"/>
      <c r="J398" s="24" t="s">
        <v>289</v>
      </c>
      <c r="K398" s="24" t="s">
        <v>289</v>
      </c>
      <c r="L398" s="56">
        <f t="shared" si="26"/>
        <v>0.08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40.239999999999995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20040.240000000002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42.099999999999994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20042.100000000002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3067.49</v>
      </c>
      <c r="G439" s="18">
        <v>63968.49</v>
      </c>
      <c r="H439" s="18"/>
      <c r="I439" s="56">
        <f t="shared" si="33"/>
        <v>67035.98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3067.49</v>
      </c>
      <c r="G445" s="13">
        <f>SUM(G438:G444)</f>
        <v>63968.49</v>
      </c>
      <c r="H445" s="13">
        <f>SUM(H438:H444)</f>
        <v>0</v>
      </c>
      <c r="I445" s="13">
        <f>SUM(I438:I444)</f>
        <v>67035.98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3067.49</v>
      </c>
      <c r="G458" s="18">
        <v>63968.49</v>
      </c>
      <c r="H458" s="18"/>
      <c r="I458" s="56">
        <f t="shared" si="34"/>
        <v>67035.98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3067.49</v>
      </c>
      <c r="G459" s="83">
        <f>SUM(G453:G458)</f>
        <v>63968.49</v>
      </c>
      <c r="H459" s="83">
        <f>SUM(H453:H458)</f>
        <v>0</v>
      </c>
      <c r="I459" s="83">
        <f>SUM(I453:I458)</f>
        <v>67035.98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3067.49</v>
      </c>
      <c r="G460" s="42">
        <f>G451+G459</f>
        <v>63968.49</v>
      </c>
      <c r="H460" s="42">
        <f>H451+H459</f>
        <v>0</v>
      </c>
      <c r="I460" s="42">
        <f>I451+I459</f>
        <v>67035.98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175236.34000000008</v>
      </c>
      <c r="G464" s="18">
        <v>0</v>
      </c>
      <c r="H464" s="18">
        <v>0</v>
      </c>
      <c r="I464" s="18">
        <v>0</v>
      </c>
      <c r="J464" s="18">
        <v>46993.880000000005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2039120.04</v>
      </c>
      <c r="G467" s="18">
        <v>47734.720000000001</v>
      </c>
      <c r="H467" s="18">
        <v>91787.61</v>
      </c>
      <c r="I467" s="18"/>
      <c r="J467" s="18">
        <v>20042.099999999999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2039120.04</v>
      </c>
      <c r="G469" s="53">
        <f>SUM(G467:G468)</f>
        <v>47734.720000000001</v>
      </c>
      <c r="H469" s="53">
        <f>SUM(H467:H468)</f>
        <v>91787.61</v>
      </c>
      <c r="I469" s="53">
        <f>SUM(I467:I468)</f>
        <v>0</v>
      </c>
      <c r="J469" s="53">
        <f>SUM(J467:J468)</f>
        <v>20042.099999999999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1928027.96+87035.49</f>
        <v>2015063.45</v>
      </c>
      <c r="G471" s="18">
        <v>47734.720000000001</v>
      </c>
      <c r="H471" s="18">
        <v>91787.61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2015063.45</v>
      </c>
      <c r="G473" s="53">
        <f>SUM(G471:G472)</f>
        <v>47734.720000000001</v>
      </c>
      <c r="H473" s="53">
        <f>SUM(H471:H472)</f>
        <v>91787.61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199292.92999999993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67035.98000000001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12746.24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2658.49</f>
        <v>2658.49</v>
      </c>
      <c r="G494" s="18"/>
      <c r="H494" s="18"/>
      <c r="I494" s="18"/>
      <c r="J494" s="18"/>
      <c r="K494" s="53">
        <f>SUM(F494:J494)</f>
        <v>2658.49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2658.49</v>
      </c>
      <c r="G496" s="18"/>
      <c r="H496" s="18"/>
      <c r="I496" s="18"/>
      <c r="J496" s="18"/>
      <c r="K496" s="53">
        <f t="shared" si="35"/>
        <v>2658.49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73966.81</v>
      </c>
      <c r="G520" s="18">
        <v>34114.22</v>
      </c>
      <c r="H520" s="18">
        <v>1609.83</v>
      </c>
      <c r="I520" s="18">
        <v>1875.73</v>
      </c>
      <c r="J520" s="18">
        <v>1297</v>
      </c>
      <c r="K520" s="18">
        <v>125</v>
      </c>
      <c r="L520" s="88">
        <f>SUM(F520:K520)</f>
        <v>112988.59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1005+26111.79</f>
        <v>27116.79</v>
      </c>
      <c r="I521" s="18"/>
      <c r="J521" s="18"/>
      <c r="K521" s="18"/>
      <c r="L521" s="88">
        <f>SUM(F521:K521)</f>
        <v>27116.79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27511</v>
      </c>
      <c r="I522" s="18"/>
      <c r="J522" s="18"/>
      <c r="K522" s="18"/>
      <c r="L522" s="88">
        <f>SUM(F522:K522)</f>
        <v>27511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73966.81</v>
      </c>
      <c r="G523" s="108">
        <f t="shared" ref="G523:L523" si="36">SUM(G520:G522)</f>
        <v>34114.22</v>
      </c>
      <c r="H523" s="108">
        <f t="shared" si="36"/>
        <v>56237.62</v>
      </c>
      <c r="I523" s="108">
        <f t="shared" si="36"/>
        <v>1875.73</v>
      </c>
      <c r="J523" s="108">
        <f t="shared" si="36"/>
        <v>1297</v>
      </c>
      <c r="K523" s="108">
        <f t="shared" si="36"/>
        <v>125</v>
      </c>
      <c r="L523" s="89">
        <f t="shared" si="36"/>
        <v>167616.38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30666.84</v>
      </c>
      <c r="I525" s="18">
        <v>215.65</v>
      </c>
      <c r="J525" s="18"/>
      <c r="K525" s="18"/>
      <c r="L525" s="88">
        <f>SUM(F525:K525)</f>
        <v>30882.49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30666.84</v>
      </c>
      <c r="I528" s="89">
        <f t="shared" si="37"/>
        <v>215.65</v>
      </c>
      <c r="J528" s="89">
        <f t="shared" si="37"/>
        <v>0</v>
      </c>
      <c r="K528" s="89">
        <f t="shared" si="37"/>
        <v>0</v>
      </c>
      <c r="L528" s="89">
        <f t="shared" si="37"/>
        <v>30882.49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8733</v>
      </c>
      <c r="I530" s="18"/>
      <c r="J530" s="18"/>
      <c r="K530" s="18"/>
      <c r="L530" s="88">
        <f>SUM(F530:K530)</f>
        <v>8733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3023</v>
      </c>
      <c r="I531" s="18"/>
      <c r="J531" s="18"/>
      <c r="K531" s="18"/>
      <c r="L531" s="88">
        <f>SUM(F531:K531)</f>
        <v>3023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5038</v>
      </c>
      <c r="I532" s="18"/>
      <c r="J532" s="18"/>
      <c r="K532" s="18"/>
      <c r="L532" s="88">
        <f>SUM(F532:K532)</f>
        <v>5038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16794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16794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1400</v>
      </c>
      <c r="I540" s="18"/>
      <c r="J540" s="18"/>
      <c r="K540" s="18"/>
      <c r="L540" s="88">
        <f>SUM(F540:K540)</f>
        <v>1400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5811.43</v>
      </c>
      <c r="I542" s="18"/>
      <c r="J542" s="18"/>
      <c r="K542" s="18"/>
      <c r="L542" s="88">
        <f>SUM(F542:K542)</f>
        <v>5811.43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7211.43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7211.43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73966.81</v>
      </c>
      <c r="G544" s="89">
        <f t="shared" ref="G544:L544" si="41">G523+G528+G533+G538+G543</f>
        <v>34114.22</v>
      </c>
      <c r="H544" s="89">
        <f t="shared" si="41"/>
        <v>110909.89000000001</v>
      </c>
      <c r="I544" s="89">
        <f t="shared" si="41"/>
        <v>2091.38</v>
      </c>
      <c r="J544" s="89">
        <f t="shared" si="41"/>
        <v>1297</v>
      </c>
      <c r="K544" s="89">
        <f t="shared" si="41"/>
        <v>125</v>
      </c>
      <c r="L544" s="89">
        <f t="shared" si="41"/>
        <v>222504.3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112988.59</v>
      </c>
      <c r="G548" s="87">
        <f>L525</f>
        <v>30882.49</v>
      </c>
      <c r="H548" s="87">
        <f>L530</f>
        <v>8733</v>
      </c>
      <c r="I548" s="87">
        <f>L535</f>
        <v>0</v>
      </c>
      <c r="J548" s="87">
        <f>L540</f>
        <v>1400</v>
      </c>
      <c r="K548" s="87">
        <f>SUM(F548:J548)</f>
        <v>154004.07999999999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27116.79</v>
      </c>
      <c r="G549" s="87">
        <f>L526</f>
        <v>0</v>
      </c>
      <c r="H549" s="87">
        <f>L531</f>
        <v>3023</v>
      </c>
      <c r="I549" s="87">
        <f>L536</f>
        <v>0</v>
      </c>
      <c r="J549" s="87">
        <f>L541</f>
        <v>0</v>
      </c>
      <c r="K549" s="87">
        <f>SUM(F549:J549)</f>
        <v>30139.79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27511</v>
      </c>
      <c r="G550" s="87">
        <f>L527</f>
        <v>0</v>
      </c>
      <c r="H550" s="87">
        <f>L532</f>
        <v>5038</v>
      </c>
      <c r="I550" s="87">
        <f>L537</f>
        <v>0</v>
      </c>
      <c r="J550" s="87">
        <f>L542</f>
        <v>5811.43</v>
      </c>
      <c r="K550" s="87">
        <f>SUM(F550:J550)</f>
        <v>38360.43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167616.38</v>
      </c>
      <c r="G551" s="89">
        <f t="shared" si="42"/>
        <v>30882.49</v>
      </c>
      <c r="H551" s="89">
        <f t="shared" si="42"/>
        <v>16794</v>
      </c>
      <c r="I551" s="89">
        <f t="shared" si="42"/>
        <v>0</v>
      </c>
      <c r="J551" s="89">
        <f t="shared" si="42"/>
        <v>7211.43</v>
      </c>
      <c r="K551" s="89">
        <f t="shared" si="42"/>
        <v>222504.3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32972</v>
      </c>
      <c r="G556" s="18">
        <v>12790.05</v>
      </c>
      <c r="H556" s="18"/>
      <c r="I556" s="18">
        <v>2905.82</v>
      </c>
      <c r="J556" s="18">
        <v>1560.9</v>
      </c>
      <c r="K556" s="18">
        <v>240</v>
      </c>
      <c r="L556" s="88">
        <f>SUM(F556:K556)</f>
        <v>50468.770000000004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32972</v>
      </c>
      <c r="G559" s="108">
        <f t="shared" si="43"/>
        <v>12790.05</v>
      </c>
      <c r="H559" s="108">
        <f t="shared" si="43"/>
        <v>0</v>
      </c>
      <c r="I559" s="108">
        <f t="shared" si="43"/>
        <v>2905.82</v>
      </c>
      <c r="J559" s="108">
        <f t="shared" si="43"/>
        <v>1560.9</v>
      </c>
      <c r="K559" s="108">
        <f t="shared" si="43"/>
        <v>240</v>
      </c>
      <c r="L559" s="89">
        <f t="shared" si="43"/>
        <v>50468.770000000004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32972</v>
      </c>
      <c r="G570" s="89">
        <f t="shared" ref="G570:L570" si="46">G559+G564+G569</f>
        <v>12790.05</v>
      </c>
      <c r="H570" s="89">
        <f t="shared" si="46"/>
        <v>0</v>
      </c>
      <c r="I570" s="89">
        <f t="shared" si="46"/>
        <v>2905.82</v>
      </c>
      <c r="J570" s="89">
        <f t="shared" si="46"/>
        <v>1560.9</v>
      </c>
      <c r="K570" s="89">
        <f t="shared" si="46"/>
        <v>240</v>
      </c>
      <c r="L570" s="89">
        <f t="shared" si="46"/>
        <v>50468.770000000004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206948.63</v>
      </c>
      <c r="H574" s="18">
        <v>276442.55</v>
      </c>
      <c r="I574" s="87">
        <f>SUM(F574:H574)</f>
        <v>483391.18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1500</v>
      </c>
      <c r="G578" s="18">
        <v>26111.79</v>
      </c>
      <c r="H578" s="18">
        <v>6376.96</v>
      </c>
      <c r="I578" s="87">
        <f t="shared" si="47"/>
        <v>33988.75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21134.04</v>
      </c>
      <c r="I581" s="87">
        <f t="shared" si="47"/>
        <v>21134.04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67318.25</v>
      </c>
      <c r="I584" s="87">
        <f t="shared" si="47"/>
        <v>67318.25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63684</v>
      </c>
      <c r="I590" s="18">
        <v>8257.2800000000007</v>
      </c>
      <c r="J590" s="18">
        <v>16765.189999999999</v>
      </c>
      <c r="K590" s="104">
        <f t="shared" ref="K590:K596" si="48">SUM(H590:J590)</f>
        <v>88706.47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1400</v>
      </c>
      <c r="I591" s="18"/>
      <c r="J591" s="18">
        <v>5811.43</v>
      </c>
      <c r="K591" s="104">
        <f t="shared" si="48"/>
        <v>7211.43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3454.92</v>
      </c>
      <c r="K592" s="104">
        <f t="shared" si="48"/>
        <v>3454.92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3855.08</v>
      </c>
      <c r="I594" s="18"/>
      <c r="J594" s="18"/>
      <c r="K594" s="104">
        <f t="shared" si="48"/>
        <v>3855.08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68939.08</v>
      </c>
      <c r="I597" s="108">
        <f>SUM(I590:I596)</f>
        <v>8257.2800000000007</v>
      </c>
      <c r="J597" s="108">
        <f>SUM(J590:J596)</f>
        <v>26031.54</v>
      </c>
      <c r="K597" s="108">
        <f>SUM(K590:K596)</f>
        <v>103227.9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99169.67</v>
      </c>
      <c r="I603" s="18"/>
      <c r="J603" s="18"/>
      <c r="K603" s="104">
        <f>SUM(H603:J603)</f>
        <v>99169.67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99169.67</v>
      </c>
      <c r="I604" s="108">
        <f>SUM(I601:I603)</f>
        <v>0</v>
      </c>
      <c r="J604" s="108">
        <f>SUM(J601:J603)</f>
        <v>0</v>
      </c>
      <c r="K604" s="108">
        <f>SUM(K601:K603)</f>
        <v>99169.67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6139.87</v>
      </c>
      <c r="G610" s="18">
        <v>1226.54</v>
      </c>
      <c r="H610" s="18"/>
      <c r="I610" s="18">
        <v>69.69</v>
      </c>
      <c r="J610" s="18"/>
      <c r="K610" s="18"/>
      <c r="L610" s="88">
        <f>SUM(F610:K610)</f>
        <v>7436.0999999999995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2554.8000000000002</v>
      </c>
      <c r="I612" s="18"/>
      <c r="J612" s="18"/>
      <c r="K612" s="18"/>
      <c r="L612" s="88">
        <f>SUM(F612:K612)</f>
        <v>2554.8000000000002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6139.87</v>
      </c>
      <c r="G613" s="108">
        <f t="shared" si="49"/>
        <v>1226.54</v>
      </c>
      <c r="H613" s="108">
        <f t="shared" si="49"/>
        <v>2554.8000000000002</v>
      </c>
      <c r="I613" s="108">
        <f t="shared" si="49"/>
        <v>69.69</v>
      </c>
      <c r="J613" s="108">
        <f t="shared" si="49"/>
        <v>0</v>
      </c>
      <c r="K613" s="108">
        <f t="shared" si="49"/>
        <v>0</v>
      </c>
      <c r="L613" s="89">
        <f t="shared" si="49"/>
        <v>9990.9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264374.75</v>
      </c>
      <c r="H616" s="109">
        <f>SUM(F51)</f>
        <v>264374.75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613.26</v>
      </c>
      <c r="H617" s="109">
        <f>SUM(G51)</f>
        <v>613.26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15289.94</v>
      </c>
      <c r="H618" s="109">
        <f>SUM(H51)</f>
        <v>15289.94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67035.98</v>
      </c>
      <c r="H620" s="109">
        <f>SUM(J51)</f>
        <v>67035.98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199292.93</v>
      </c>
      <c r="H621" s="109">
        <f>F475</f>
        <v>199292.92999999993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67035.98</v>
      </c>
      <c r="H625" s="109">
        <f>J475</f>
        <v>67035.98000000001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2039120.0399999998</v>
      </c>
      <c r="H626" s="104">
        <f>SUM(F467)</f>
        <v>2039120.04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47734.720000000001</v>
      </c>
      <c r="H627" s="104">
        <f>SUM(G467)</f>
        <v>47734.720000000001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91787.61</v>
      </c>
      <c r="H628" s="104">
        <f>SUM(H467)</f>
        <v>91787.61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20042.099999999999</v>
      </c>
      <c r="H630" s="104">
        <f>SUM(J467)</f>
        <v>20042.099999999999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2015063.4500000004</v>
      </c>
      <c r="H631" s="104">
        <f>SUM(F471)</f>
        <v>2015063.45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91787.609999999986</v>
      </c>
      <c r="H632" s="104">
        <f>SUM(H471)</f>
        <v>91787.61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19351.940000000002</v>
      </c>
      <c r="H633" s="104">
        <f>I368</f>
        <v>19351.939999999999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47734.720000000001</v>
      </c>
      <c r="H634" s="104">
        <f>SUM(G471)</f>
        <v>47734.720000000001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20042.100000000002</v>
      </c>
      <c r="H636" s="164">
        <f>SUM(J467)</f>
        <v>20042.099999999999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3067.49</v>
      </c>
      <c r="H638" s="104">
        <f>SUM(F460)</f>
        <v>3067.49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63968.49</v>
      </c>
      <c r="H639" s="104">
        <f>SUM(G460)</f>
        <v>63968.49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67035.98</v>
      </c>
      <c r="H641" s="104">
        <f>SUM(I460)</f>
        <v>67035.98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42.1</v>
      </c>
      <c r="H643" s="104">
        <f>H407</f>
        <v>42.099999999999994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20042.099999999999</v>
      </c>
      <c r="H645" s="104">
        <f>L407</f>
        <v>20042.100000000002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103227.9</v>
      </c>
      <c r="H646" s="104">
        <f>L207+L225+L243</f>
        <v>103227.9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99169.67</v>
      </c>
      <c r="H647" s="104">
        <f>(J256+J337)-(J254+J335)</f>
        <v>99169.669999999984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68939.08</v>
      </c>
      <c r="H648" s="104">
        <f>H597</f>
        <v>68939.08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8257.2800000000007</v>
      </c>
      <c r="H649" s="104">
        <f>I597</f>
        <v>8257.2800000000007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26031.54</v>
      </c>
      <c r="H650" s="104">
        <f>J597</f>
        <v>26031.54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21320.66</v>
      </c>
      <c r="H651" s="104">
        <f>K262+K344</f>
        <v>21320.66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1665.91</v>
      </c>
      <c r="H652" s="104">
        <f>K263</f>
        <v>1665.91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1418701.8900000004</v>
      </c>
      <c r="G659" s="19">
        <f>(L228+L308+L358)</f>
        <v>263243.58999999997</v>
      </c>
      <c r="H659" s="19">
        <f>(L246+L327+L359)</f>
        <v>429653.73</v>
      </c>
      <c r="I659" s="19">
        <f>SUM(F659:H659)</f>
        <v>2111599.2100000004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8066.9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8066.9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68939.08</v>
      </c>
      <c r="G661" s="19">
        <f>(L225+L305)-(J225+J305)</f>
        <v>14857.28</v>
      </c>
      <c r="H661" s="19">
        <f>(L243+L324)-(J243+J324)</f>
        <v>26031.54</v>
      </c>
      <c r="I661" s="19">
        <f>SUM(F661:H661)</f>
        <v>109827.9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108105.77</v>
      </c>
      <c r="G662" s="200">
        <f>SUM(G574:G586)+SUM(I601:I603)+L611</f>
        <v>233060.42</v>
      </c>
      <c r="H662" s="200">
        <f>SUM(H574:H586)+SUM(J601:J603)+L612</f>
        <v>373826.6</v>
      </c>
      <c r="I662" s="19">
        <f>SUM(F662:H662)</f>
        <v>714992.79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1233590.1400000004</v>
      </c>
      <c r="G663" s="19">
        <f>G659-SUM(G660:G662)</f>
        <v>15325.889999999956</v>
      </c>
      <c r="H663" s="19">
        <f>H659-SUM(H660:H662)</f>
        <v>29795.590000000026</v>
      </c>
      <c r="I663" s="19">
        <f>I659-SUM(I660:I662)</f>
        <v>1278711.6200000003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72.64</v>
      </c>
      <c r="G664" s="249"/>
      <c r="H664" s="249"/>
      <c r="I664" s="19">
        <f>SUM(F664:H664)</f>
        <v>72.64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16982.240000000002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17603.41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-15325.89</v>
      </c>
      <c r="H668" s="18">
        <v>-29795.59</v>
      </c>
      <c r="I668" s="19">
        <f>SUM(F668:H668)</f>
        <v>-45121.479999999996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16982.240000000002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16982.240000000002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3" sqref="A3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WARREN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307381.01</v>
      </c>
      <c r="C9" s="230">
        <f>'DOE25'!G196+'DOE25'!G214+'DOE25'!G232+'DOE25'!G275+'DOE25'!G294+'DOE25'!G313</f>
        <v>151814.28</v>
      </c>
    </row>
    <row r="10" spans="1:3" x14ac:dyDescent="0.2">
      <c r="A10" t="s">
        <v>779</v>
      </c>
      <c r="B10" s="241">
        <v>303227.49</v>
      </c>
      <c r="C10" s="241">
        <f>151814.28-317.74</f>
        <v>151496.54</v>
      </c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>
        <v>4153.5200000000004</v>
      </c>
      <c r="C12" s="241">
        <v>317.74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307381.01</v>
      </c>
      <c r="C13" s="232">
        <f>SUM(C10:C12)</f>
        <v>151814.28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118423.35999999999</v>
      </c>
      <c r="C18" s="230">
        <f>'DOE25'!G197+'DOE25'!G215+'DOE25'!G233+'DOE25'!G276+'DOE25'!G295+'DOE25'!G314</f>
        <v>49507.11</v>
      </c>
    </row>
    <row r="19" spans="1:3" x14ac:dyDescent="0.2">
      <c r="A19" t="s">
        <v>779</v>
      </c>
      <c r="B19" s="241">
        <v>77602.45</v>
      </c>
      <c r="C19" s="241">
        <v>22457.25</v>
      </c>
    </row>
    <row r="20" spans="1:3" x14ac:dyDescent="0.2">
      <c r="A20" t="s">
        <v>780</v>
      </c>
      <c r="B20" s="241">
        <v>40342.06</v>
      </c>
      <c r="C20" s="241">
        <v>27013.23</v>
      </c>
    </row>
    <row r="21" spans="1:3" x14ac:dyDescent="0.2">
      <c r="A21" t="s">
        <v>781</v>
      </c>
      <c r="B21" s="241">
        <v>478.85</v>
      </c>
      <c r="C21" s="241">
        <v>36.630000000000003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118423.36</v>
      </c>
      <c r="C22" s="232">
        <f>SUM(C19:C21)</f>
        <v>49507.109999999993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16879.599999999999</v>
      </c>
      <c r="C36" s="236">
        <f>'DOE25'!G199+'DOE25'!G217+'DOE25'!G235+'DOE25'!G278+'DOE25'!G297+'DOE25'!G316</f>
        <v>3057.0699999999997</v>
      </c>
    </row>
    <row r="37" spans="1:3" x14ac:dyDescent="0.2">
      <c r="A37" t="s">
        <v>779</v>
      </c>
      <c r="B37" s="241">
        <v>10007.14</v>
      </c>
      <c r="C37" s="241">
        <v>2077.75</v>
      </c>
    </row>
    <row r="38" spans="1:3" x14ac:dyDescent="0.2">
      <c r="A38" t="s">
        <v>780</v>
      </c>
      <c r="B38" s="241">
        <v>4692.46</v>
      </c>
      <c r="C38" s="241">
        <v>812.81</v>
      </c>
    </row>
    <row r="39" spans="1:3" x14ac:dyDescent="0.2">
      <c r="A39" t="s">
        <v>781</v>
      </c>
      <c r="B39" s="241">
        <v>2180</v>
      </c>
      <c r="C39" s="241">
        <v>166.51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16879.599999999999</v>
      </c>
      <c r="C40" s="232">
        <f>SUM(C37:C39)</f>
        <v>3057.0699999999997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WARREN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1292183.48</v>
      </c>
      <c r="D5" s="20">
        <f>SUM('DOE25'!L196:L199)+SUM('DOE25'!L214:L217)+SUM('DOE25'!L232:L235)-F5-G5</f>
        <v>1244333.06</v>
      </c>
      <c r="E5" s="244"/>
      <c r="F5" s="256">
        <f>SUM('DOE25'!J196:J199)+SUM('DOE25'!J214:J217)+SUM('DOE25'!J232:J235)</f>
        <v>47071.42</v>
      </c>
      <c r="G5" s="53">
        <f>SUM('DOE25'!K196:K199)+SUM('DOE25'!K214:K217)+SUM('DOE25'!K232:K235)</f>
        <v>779</v>
      </c>
      <c r="H5" s="260"/>
    </row>
    <row r="6" spans="1:9" x14ac:dyDescent="0.2">
      <c r="A6" s="32">
        <v>2100</v>
      </c>
      <c r="B6" t="s">
        <v>801</v>
      </c>
      <c r="C6" s="246">
        <f t="shared" si="0"/>
        <v>113488.58000000002</v>
      </c>
      <c r="D6" s="20">
        <f>'DOE25'!L201+'DOE25'!L219+'DOE25'!L237-F6-G6</f>
        <v>105985.03000000001</v>
      </c>
      <c r="E6" s="244"/>
      <c r="F6" s="256">
        <f>'DOE25'!J201+'DOE25'!J219+'DOE25'!J237</f>
        <v>0</v>
      </c>
      <c r="G6" s="53">
        <f>'DOE25'!K201+'DOE25'!K219+'DOE25'!K237</f>
        <v>7503.55</v>
      </c>
      <c r="H6" s="260"/>
    </row>
    <row r="7" spans="1:9" x14ac:dyDescent="0.2">
      <c r="A7" s="32">
        <v>2200</v>
      </c>
      <c r="B7" t="s">
        <v>834</v>
      </c>
      <c r="C7" s="246">
        <f t="shared" si="0"/>
        <v>45427.9</v>
      </c>
      <c r="D7" s="20">
        <f>'DOE25'!L202+'DOE25'!L220+'DOE25'!L238-F7-G7</f>
        <v>45427.9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62896.659999999989</v>
      </c>
      <c r="D8" s="244"/>
      <c r="E8" s="20">
        <f>'DOE25'!L203+'DOE25'!L221+'DOE25'!L239-F8-G8-D9-D11</f>
        <v>60552.999999999985</v>
      </c>
      <c r="F8" s="256">
        <f>'DOE25'!J203+'DOE25'!J221+'DOE25'!J239</f>
        <v>0</v>
      </c>
      <c r="G8" s="53">
        <f>'DOE25'!K203+'DOE25'!K221+'DOE25'!K239</f>
        <v>2343.66</v>
      </c>
      <c r="H8" s="260"/>
    </row>
    <row r="9" spans="1:9" x14ac:dyDescent="0.2">
      <c r="A9" s="32">
        <v>2310</v>
      </c>
      <c r="B9" t="s">
        <v>818</v>
      </c>
      <c r="C9" s="246">
        <f t="shared" si="0"/>
        <v>15269.16</v>
      </c>
      <c r="D9" s="245">
        <v>15269.16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6500</v>
      </c>
      <c r="D10" s="244"/>
      <c r="E10" s="245">
        <v>6500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18176</v>
      </c>
      <c r="D11" s="245">
        <v>18176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122180.85</v>
      </c>
      <c r="D12" s="20">
        <f>'DOE25'!L204+'DOE25'!L222+'DOE25'!L240-F12-G12</f>
        <v>120033.91</v>
      </c>
      <c r="E12" s="244"/>
      <c r="F12" s="256">
        <f>'DOE25'!J204+'DOE25'!J222+'DOE25'!J240</f>
        <v>2015.95</v>
      </c>
      <c r="G12" s="53">
        <f>'DOE25'!K204+'DOE25'!K222+'DOE25'!K240</f>
        <v>130.99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198049.99</v>
      </c>
      <c r="D14" s="20">
        <f>'DOE25'!L206+'DOE25'!L224+'DOE25'!L242-F14-G14</f>
        <v>149528.59</v>
      </c>
      <c r="E14" s="244"/>
      <c r="F14" s="256">
        <f>'DOE25'!J206+'DOE25'!J224+'DOE25'!J242</f>
        <v>48521.4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103227.9</v>
      </c>
      <c r="D15" s="20">
        <f>'DOE25'!L207+'DOE25'!L225+'DOE25'!L243-F15-G15</f>
        <v>103227.9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1176.3600000000001</v>
      </c>
      <c r="D16" s="244"/>
      <c r="E16" s="20">
        <f>'DOE25'!L208+'DOE25'!L226+'DOE25'!L244-F16-G16</f>
        <v>1176.3600000000001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29838.280000000002</v>
      </c>
      <c r="D29" s="20">
        <f>'DOE25'!L357+'DOE25'!L358+'DOE25'!L359-'DOE25'!I366-F29-G29</f>
        <v>25707.730000000003</v>
      </c>
      <c r="E29" s="244"/>
      <c r="F29" s="256">
        <f>'DOE25'!J357+'DOE25'!J358+'DOE25'!J359</f>
        <v>4130.55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91787.609999999986</v>
      </c>
      <c r="D31" s="20">
        <f>'DOE25'!L289+'DOE25'!L308+'DOE25'!L327+'DOE25'!L332+'DOE25'!L333+'DOE25'!L334-F31-G31</f>
        <v>88920.62999999999</v>
      </c>
      <c r="E31" s="244"/>
      <c r="F31" s="256">
        <f>'DOE25'!J289+'DOE25'!J308+'DOE25'!J327+'DOE25'!J332+'DOE25'!J333+'DOE25'!J334</f>
        <v>1560.9</v>
      </c>
      <c r="G31" s="53">
        <f>'DOE25'!K289+'DOE25'!K308+'DOE25'!K327+'DOE25'!K332+'DOE25'!K333+'DOE25'!K334</f>
        <v>1306.08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1916609.9099999997</v>
      </c>
      <c r="E33" s="247">
        <f>SUM(E5:E31)</f>
        <v>68229.359999999986</v>
      </c>
      <c r="F33" s="247">
        <f>SUM(F5:F31)</f>
        <v>103300.21999999999</v>
      </c>
      <c r="G33" s="247">
        <f>SUM(G5:G31)</f>
        <v>12063.279999999999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68229.359999999986</v>
      </c>
      <c r="E35" s="250"/>
    </row>
    <row r="36" spans="2:8" ht="12" thickTop="1" x14ac:dyDescent="0.2">
      <c r="B36" t="s">
        <v>815</v>
      </c>
      <c r="D36" s="20">
        <f>D33</f>
        <v>1916609.9099999997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28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196901.69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67035.98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11438.06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51825.56</v>
      </c>
      <c r="D12" s="95">
        <f>'DOE25'!G13</f>
        <v>613.26</v>
      </c>
      <c r="E12" s="95">
        <f>'DOE25'!H13</f>
        <v>15289.94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4209.4399999999996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264374.75</v>
      </c>
      <c r="D18" s="41">
        <f>SUM(D8:D17)</f>
        <v>613.26</v>
      </c>
      <c r="E18" s="41">
        <f>SUM(E8:E17)</f>
        <v>15289.94</v>
      </c>
      <c r="F18" s="41">
        <f>SUM(F8:F17)</f>
        <v>0</v>
      </c>
      <c r="G18" s="41">
        <f>SUM(G8:G17)</f>
        <v>67035.98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408.86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60136.27</v>
      </c>
      <c r="D23" s="95">
        <f>'DOE25'!G24</f>
        <v>204.4</v>
      </c>
      <c r="E23" s="95">
        <f>'DOE25'!H24</f>
        <v>11029.2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4204</v>
      </c>
      <c r="D27" s="95">
        <f>'DOE25'!G28</f>
        <v>0</v>
      </c>
      <c r="E27" s="95">
        <f>'DOE25'!H28</f>
        <v>880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741.55</v>
      </c>
      <c r="D28" s="95">
        <f>'DOE25'!G29</f>
        <v>0</v>
      </c>
      <c r="E28" s="95">
        <f>'DOE25'!H29</f>
        <v>67.319999999999993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3313.42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65081.82</v>
      </c>
      <c r="D31" s="41">
        <f>SUM(D21:D30)</f>
        <v>613.26</v>
      </c>
      <c r="E31" s="41">
        <f>SUM(E21:E30)</f>
        <v>15289.94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31994.61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67035.98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147298.32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199292.93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67035.98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264374.75</v>
      </c>
      <c r="D50" s="41">
        <f>D49+D31</f>
        <v>613.26</v>
      </c>
      <c r="E50" s="41">
        <f>E49+E31</f>
        <v>15289.94</v>
      </c>
      <c r="F50" s="41">
        <f>F49+F31</f>
        <v>0</v>
      </c>
      <c r="G50" s="41">
        <f>G49+G31</f>
        <v>67035.98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918880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14195.95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272.11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42.1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8066.9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1882.5500000000002</v>
      </c>
      <c r="D60" s="95">
        <f>SUM('DOE25'!G97:G109)</f>
        <v>0</v>
      </c>
      <c r="E60" s="95">
        <f>SUM('DOE25'!H97:H109)</f>
        <v>18031.330000000002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16350.61</v>
      </c>
      <c r="D61" s="130">
        <f>SUM(D56:D60)</f>
        <v>8066.9</v>
      </c>
      <c r="E61" s="130">
        <f>SUM(E56:E60)</f>
        <v>18031.330000000002</v>
      </c>
      <c r="F61" s="130">
        <f>SUM(F56:F60)</f>
        <v>0</v>
      </c>
      <c r="G61" s="130">
        <f>SUM(G56:G60)</f>
        <v>42.1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935230.61</v>
      </c>
      <c r="D62" s="22">
        <f>D55+D61</f>
        <v>8066.9</v>
      </c>
      <c r="E62" s="22">
        <f>E55+E61</f>
        <v>18031.330000000002</v>
      </c>
      <c r="F62" s="22">
        <f>F55+F61</f>
        <v>0</v>
      </c>
      <c r="G62" s="22">
        <f>G55+G61</f>
        <v>42.1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844138.61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181247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731.39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1026117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24580.46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340.98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24580.46</v>
      </c>
      <c r="D77" s="130">
        <f>SUM(D71:D76)</f>
        <v>340.98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1050697.46</v>
      </c>
      <c r="D80" s="130">
        <f>SUM(D78:D79)+D77+D69</f>
        <v>340.98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41175.490000000005</v>
      </c>
      <c r="D87" s="95">
        <f>SUM('DOE25'!G152:G160)</f>
        <v>18006.18</v>
      </c>
      <c r="E87" s="95">
        <f>SUM('DOE25'!H152:H160)</f>
        <v>72090.37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12016.48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53191.97</v>
      </c>
      <c r="D90" s="131">
        <f>SUM(D84:D89)</f>
        <v>18006.18</v>
      </c>
      <c r="E90" s="131">
        <f>SUM(E84:E89)</f>
        <v>72090.37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21320.66</v>
      </c>
      <c r="E95" s="95">
        <f>'DOE25'!H178</f>
        <v>1665.91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21320.66</v>
      </c>
      <c r="E102" s="86">
        <f>SUM(E92:E101)</f>
        <v>1665.91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2039120.0399999998</v>
      </c>
      <c r="D103" s="86">
        <f>D62+D80+D90+D102</f>
        <v>47734.720000000001</v>
      </c>
      <c r="E103" s="86">
        <f>E62+E80+E90+E102</f>
        <v>91787.61</v>
      </c>
      <c r="F103" s="86">
        <f>F62+F80+F90+F102</f>
        <v>0</v>
      </c>
      <c r="G103" s="86">
        <f>G62+G80+G102</f>
        <v>20042.099999999999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1046714.5800000001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167892.57</v>
      </c>
      <c r="D109" s="24" t="s">
        <v>289</v>
      </c>
      <c r="E109" s="95">
        <f>('DOE25'!L276)+('DOE25'!L295)+('DOE25'!L314)</f>
        <v>68868.239999999991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67318.25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10258.08</v>
      </c>
      <c r="D111" s="24" t="s">
        <v>289</v>
      </c>
      <c r="E111" s="95">
        <f>+('DOE25'!L278)+('DOE25'!L297)+('DOE25'!L316)</f>
        <v>13438.650000000001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1292183.4800000002</v>
      </c>
      <c r="D114" s="86">
        <f>SUM(D108:D113)</f>
        <v>0</v>
      </c>
      <c r="E114" s="86">
        <f>SUM(E108:E113)</f>
        <v>82306.889999999985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113488.58000000002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45427.9</v>
      </c>
      <c r="D118" s="24" t="s">
        <v>289</v>
      </c>
      <c r="E118" s="95">
        <f>+('DOE25'!L281)+('DOE25'!L300)+('DOE25'!L319)</f>
        <v>1814.64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96341.819999999992</v>
      </c>
      <c r="D119" s="24" t="s">
        <v>289</v>
      </c>
      <c r="E119" s="95">
        <f>+('DOE25'!L282)+('DOE25'!L301)+('DOE25'!L320)</f>
        <v>1066.08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122180.85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198049.99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103227.9</v>
      </c>
      <c r="D123" s="24" t="s">
        <v>289</v>
      </c>
      <c r="E123" s="95">
        <f>+('DOE25'!L286)+('DOE25'!L305)+('DOE25'!L324)</f>
        <v>6600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1176.3600000000001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47734.720000000001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679893.4</v>
      </c>
      <c r="D127" s="86">
        <f>SUM(D117:D126)</f>
        <v>47734.720000000001</v>
      </c>
      <c r="E127" s="86">
        <f>SUM(E117:E126)</f>
        <v>9480.7200000000012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21320.66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1665.91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1.86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20040.240000000002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-42.100000000002183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42986.569999999992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2015063.4500000004</v>
      </c>
      <c r="D144" s="86">
        <f>(D114+D127+D143)</f>
        <v>47734.720000000001</v>
      </c>
      <c r="E144" s="86">
        <f>(E114+E127+E143)</f>
        <v>91787.609999999986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12746.24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2658.49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2658.49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2658.49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2658.49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22" sqref="H2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WARREN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16982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16982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1046715</v>
      </c>
      <c r="D10" s="182">
        <f>ROUND((C10/$C$28)*100,1)</f>
        <v>49.8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236761</v>
      </c>
      <c r="D11" s="182">
        <f>ROUND((C11/$C$28)*100,1)</f>
        <v>11.3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67318</v>
      </c>
      <c r="D12" s="182">
        <f>ROUND((C12/$C$28)*100,1)</f>
        <v>3.2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23697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113489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47243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98584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122181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198050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109828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39668.1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2103534.1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2103534.1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918880</v>
      </c>
      <c r="D35" s="182">
        <f t="shared" ref="D35:D40" si="1">ROUND((C35/$C$41)*100,1)</f>
        <v>42.8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34424.039999999921</v>
      </c>
      <c r="D36" s="182">
        <f t="shared" si="1"/>
        <v>1.6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1026117</v>
      </c>
      <c r="D37" s="182">
        <f t="shared" si="1"/>
        <v>47.8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24921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143289</v>
      </c>
      <c r="D39" s="182">
        <f t="shared" si="1"/>
        <v>6.7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2147631.04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WARREN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2012-09-10T14:26:40Z</cp:lastPrinted>
  <dcterms:created xsi:type="dcterms:W3CDTF">1997-12-04T19:04:30Z</dcterms:created>
  <dcterms:modified xsi:type="dcterms:W3CDTF">2012-11-21T16:27:04Z</dcterms:modified>
</cp:coreProperties>
</file>