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C124" i="2" s="1"/>
  <c r="L244" i="1"/>
  <c r="F5" i="13"/>
  <c r="D5" i="13" s="1"/>
  <c r="C5" i="13" s="1"/>
  <c r="G5" i="13"/>
  <c r="L196" i="1"/>
  <c r="L197" i="1"/>
  <c r="L198" i="1"/>
  <c r="C110" i="2" s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F661" i="1" s="1"/>
  <c r="L225" i="1"/>
  <c r="L243" i="1"/>
  <c r="F17" i="13"/>
  <c r="G17" i="13"/>
  <c r="L250" i="1"/>
  <c r="F18" i="13"/>
  <c r="G18" i="13"/>
  <c r="L251" i="1"/>
  <c r="F19" i="13"/>
  <c r="G19" i="13"/>
  <c r="D19" i="13" s="1"/>
  <c r="C19" i="13" s="1"/>
  <c r="L252" i="1"/>
  <c r="F29" i="13"/>
  <c r="G29" i="13"/>
  <c r="L357" i="1"/>
  <c r="D126" i="2" s="1"/>
  <c r="D127" i="2" s="1"/>
  <c r="L358" i="1"/>
  <c r="L359" i="1"/>
  <c r="G660" i="1" s="1"/>
  <c r="I366" i="1"/>
  <c r="J289" i="1"/>
  <c r="J308" i="1"/>
  <c r="J327" i="1"/>
  <c r="K289" i="1"/>
  <c r="K308" i="1"/>
  <c r="K327" i="1"/>
  <c r="L275" i="1"/>
  <c r="E108" i="2" s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G661" i="1" s="1"/>
  <c r="L306" i="1"/>
  <c r="L313" i="1"/>
  <c r="L314" i="1"/>
  <c r="L315" i="1"/>
  <c r="L316" i="1"/>
  <c r="L318" i="1"/>
  <c r="L319" i="1"/>
  <c r="L320" i="1"/>
  <c r="L321" i="1"/>
  <c r="L322" i="1"/>
  <c r="L323" i="1"/>
  <c r="L324" i="1"/>
  <c r="H661" i="1" s="1"/>
  <c r="L325" i="1"/>
  <c r="L332" i="1"/>
  <c r="E113" i="2" s="1"/>
  <c r="L333" i="1"/>
  <c r="L334" i="1"/>
  <c r="L259" i="1"/>
  <c r="L260" i="1"/>
  <c r="C131" i="2" s="1"/>
  <c r="L340" i="1"/>
  <c r="L341" i="1"/>
  <c r="E131" i="2" s="1"/>
  <c r="L254" i="1"/>
  <c r="L335" i="1"/>
  <c r="E129" i="2" s="1"/>
  <c r="C11" i="13"/>
  <c r="C10" i="13"/>
  <c r="C9" i="13"/>
  <c r="L360" i="1"/>
  <c r="L361" i="1" s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92" i="1" s="1"/>
  <c r="C137" i="2" s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G61" i="2" s="1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E55" i="2" s="1"/>
  <c r="I59" i="1"/>
  <c r="F78" i="1"/>
  <c r="C56" i="2" s="1"/>
  <c r="F93" i="1"/>
  <c r="C57" i="2" s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5" i="1"/>
  <c r="J139" i="1" s="1"/>
  <c r="F146" i="1"/>
  <c r="F161" i="1"/>
  <c r="G146" i="1"/>
  <c r="G161" i="1"/>
  <c r="H146" i="1"/>
  <c r="H161" i="1"/>
  <c r="H168" i="1" s="1"/>
  <c r="I146" i="1"/>
  <c r="I161" i="1"/>
  <c r="C11" i="10"/>
  <c r="C12" i="10"/>
  <c r="C13" i="10"/>
  <c r="C21" i="10"/>
  <c r="L249" i="1"/>
  <c r="L331" i="1"/>
  <c r="E112" i="2" s="1"/>
  <c r="L253" i="1"/>
  <c r="C25" i="10"/>
  <c r="L267" i="1"/>
  <c r="L268" i="1"/>
  <c r="L348" i="1"/>
  <c r="L349" i="1"/>
  <c r="E142" i="2" s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F551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H551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K548" i="1" s="1"/>
  <c r="L541" i="1"/>
  <c r="J549" i="1" s="1"/>
  <c r="L542" i="1"/>
  <c r="J550" i="1" s="1"/>
  <c r="E130" i="2"/>
  <c r="K269" i="1"/>
  <c r="J269" i="1"/>
  <c r="I269" i="1"/>
  <c r="H269" i="1"/>
  <c r="G269" i="1"/>
  <c r="F269" i="1"/>
  <c r="C130" i="2"/>
  <c r="A1" i="2"/>
  <c r="A2" i="2"/>
  <c r="C8" i="2"/>
  <c r="D8" i="2"/>
  <c r="D18" i="2" s="1"/>
  <c r="E8" i="2"/>
  <c r="F8" i="2"/>
  <c r="F18" i="2" s="1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F31" i="2" s="1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C49" i="2" s="1"/>
  <c r="D34" i="2"/>
  <c r="E34" i="2"/>
  <c r="E49" i="2" s="1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G36" i="2" s="1"/>
  <c r="I458" i="1"/>
  <c r="J47" i="1" s="1"/>
  <c r="G46" i="2" s="1"/>
  <c r="C48" i="2"/>
  <c r="D55" i="2"/>
  <c r="F55" i="2"/>
  <c r="E56" i="2"/>
  <c r="E57" i="2"/>
  <c r="C58" i="2"/>
  <c r="D58" i="2"/>
  <c r="E58" i="2"/>
  <c r="F58" i="2"/>
  <c r="D59" i="2"/>
  <c r="C60" i="2"/>
  <c r="D60" i="2"/>
  <c r="E60" i="2"/>
  <c r="F60" i="2"/>
  <c r="F61" i="2" s="1"/>
  <c r="F62" i="2" s="1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C77" i="2" s="1"/>
  <c r="C80" i="2" s="1"/>
  <c r="F71" i="2"/>
  <c r="C72" i="2"/>
  <c r="F72" i="2"/>
  <c r="C73" i="2"/>
  <c r="C74" i="2"/>
  <c r="C75" i="2"/>
  <c r="E75" i="2"/>
  <c r="F75" i="2"/>
  <c r="C76" i="2"/>
  <c r="D76" i="2"/>
  <c r="D77" i="2" s="1"/>
  <c r="D80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F90" i="2" s="1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C102" i="2" s="1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E102" i="2" s="1"/>
  <c r="F101" i="2"/>
  <c r="C108" i="2"/>
  <c r="E109" i="2"/>
  <c r="C111" i="2"/>
  <c r="E111" i="2"/>
  <c r="C112" i="2"/>
  <c r="C113" i="2"/>
  <c r="D114" i="2"/>
  <c r="F114" i="2"/>
  <c r="G114" i="2"/>
  <c r="E118" i="2"/>
  <c r="E119" i="2"/>
  <c r="E120" i="2"/>
  <c r="E121" i="2"/>
  <c r="E122" i="2"/>
  <c r="E123" i="2"/>
  <c r="E124" i="2"/>
  <c r="F127" i="2"/>
  <c r="G127" i="2"/>
  <c r="C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G158" i="2" s="1"/>
  <c r="C158" i="2"/>
  <c r="D158" i="2"/>
  <c r="E158" i="2"/>
  <c r="F158" i="2"/>
  <c r="B159" i="2"/>
  <c r="C159" i="2"/>
  <c r="D159" i="2"/>
  <c r="E159" i="2"/>
  <c r="F159" i="2"/>
  <c r="F499" i="1"/>
  <c r="B160" i="2" s="1"/>
  <c r="G160" i="2" s="1"/>
  <c r="G499" i="1"/>
  <c r="C160" i="2" s="1"/>
  <c r="H499" i="1"/>
  <c r="D160" i="2" s="1"/>
  <c r="I499" i="1"/>
  <c r="E160" i="2" s="1"/>
  <c r="J499" i="1"/>
  <c r="F160" i="2" s="1"/>
  <c r="B161" i="2"/>
  <c r="C161" i="2"/>
  <c r="G161" i="2" s="1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G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G623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G191" i="1" s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L255" i="1" s="1"/>
  <c r="H255" i="1"/>
  <c r="I255" i="1"/>
  <c r="J255" i="1"/>
  <c r="K255" i="1"/>
  <c r="F256" i="1"/>
  <c r="L269" i="1"/>
  <c r="F289" i="1"/>
  <c r="G289" i="1"/>
  <c r="G337" i="1" s="1"/>
  <c r="G351" i="1" s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6" i="1" s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F451" i="1"/>
  <c r="G451" i="1"/>
  <c r="H451" i="1"/>
  <c r="F459" i="1"/>
  <c r="G459" i="1"/>
  <c r="H459" i="1"/>
  <c r="F460" i="1"/>
  <c r="H638" i="1" s="1"/>
  <c r="G460" i="1"/>
  <c r="H460" i="1"/>
  <c r="H640" i="1" s="1"/>
  <c r="F469" i="1"/>
  <c r="G469" i="1"/>
  <c r="H469" i="1"/>
  <c r="H475" i="1" s="1"/>
  <c r="H623" i="1" s="1"/>
  <c r="J623" i="1" s="1"/>
  <c r="I469" i="1"/>
  <c r="J469" i="1"/>
  <c r="F473" i="1"/>
  <c r="G473" i="1"/>
  <c r="H473" i="1"/>
  <c r="I473" i="1"/>
  <c r="I475" i="1" s="1"/>
  <c r="H624" i="1" s="1"/>
  <c r="J624" i="1" s="1"/>
  <c r="J473" i="1"/>
  <c r="K494" i="1"/>
  <c r="K495" i="1"/>
  <c r="K496" i="1"/>
  <c r="K497" i="1"/>
  <c r="K498" i="1"/>
  <c r="K500" i="1"/>
  <c r="K501" i="1"/>
  <c r="K502" i="1"/>
  <c r="F516" i="1"/>
  <c r="G516" i="1"/>
  <c r="H516" i="1"/>
  <c r="I516" i="1"/>
  <c r="F523" i="1"/>
  <c r="G523" i="1"/>
  <c r="H523" i="1"/>
  <c r="I523" i="1"/>
  <c r="I544" i="1" s="1"/>
  <c r="J523" i="1"/>
  <c r="K523" i="1"/>
  <c r="F528" i="1"/>
  <c r="G528" i="1"/>
  <c r="H528" i="1"/>
  <c r="I528" i="1"/>
  <c r="J528" i="1"/>
  <c r="K528" i="1"/>
  <c r="F533" i="1"/>
  <c r="G533" i="1"/>
  <c r="H533" i="1"/>
  <c r="H544" i="1" s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9" i="1" s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K570" i="1" s="1"/>
  <c r="L566" i="1"/>
  <c r="L567" i="1"/>
  <c r="L569" i="1" s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7" i="1" s="1"/>
  <c r="G646" i="1" s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9" i="1"/>
  <c r="G622" i="1"/>
  <c r="G624" i="1"/>
  <c r="H626" i="1"/>
  <c r="H627" i="1"/>
  <c r="H628" i="1"/>
  <c r="H629" i="1"/>
  <c r="H630" i="1"/>
  <c r="H631" i="1"/>
  <c r="H632" i="1"/>
  <c r="G633" i="1"/>
  <c r="J633" i="1" s="1"/>
  <c r="H633" i="1"/>
  <c r="H634" i="1"/>
  <c r="H635" i="1"/>
  <c r="H636" i="1"/>
  <c r="H637" i="1"/>
  <c r="G638" i="1"/>
  <c r="G639" i="1"/>
  <c r="H639" i="1"/>
  <c r="G640" i="1"/>
  <c r="J640" i="1" s="1"/>
  <c r="G642" i="1"/>
  <c r="H642" i="1"/>
  <c r="J642" i="1" s="1"/>
  <c r="G643" i="1"/>
  <c r="H643" i="1"/>
  <c r="J643" i="1" s="1"/>
  <c r="H644" i="1"/>
  <c r="G650" i="1"/>
  <c r="J650" i="1" s="1"/>
  <c r="G651" i="1"/>
  <c r="H651" i="1"/>
  <c r="G652" i="1"/>
  <c r="H652" i="1"/>
  <c r="G653" i="1"/>
  <c r="H653" i="1"/>
  <c r="H654" i="1"/>
  <c r="F191" i="1"/>
  <c r="K256" i="1"/>
  <c r="K270" i="1" s="1"/>
  <c r="C18" i="2"/>
  <c r="C26" i="10"/>
  <c r="L289" i="1"/>
  <c r="C69" i="2"/>
  <c r="D12" i="13"/>
  <c r="C12" i="13" s="1"/>
  <c r="D61" i="2"/>
  <c r="D62" i="2" s="1"/>
  <c r="D18" i="13"/>
  <c r="C18" i="13" s="1"/>
  <c r="F102" i="2"/>
  <c r="D17" i="13"/>
  <c r="C17" i="13" s="1"/>
  <c r="C90" i="2"/>
  <c r="G80" i="2"/>
  <c r="F77" i="2"/>
  <c r="F80" i="2" s="1"/>
  <c r="D31" i="2"/>
  <c r="D49" i="2"/>
  <c r="F49" i="2"/>
  <c r="G162" i="2"/>
  <c r="G157" i="2"/>
  <c r="G102" i="2"/>
  <c r="D90" i="2"/>
  <c r="E61" i="2"/>
  <c r="E62" i="2" s="1"/>
  <c r="D29" i="13"/>
  <c r="C29" i="13" s="1"/>
  <c r="E77" i="2"/>
  <c r="E80" i="2" s="1"/>
  <c r="H111" i="1"/>
  <c r="J570" i="1"/>
  <c r="L432" i="1"/>
  <c r="I168" i="1"/>
  <c r="J475" i="1"/>
  <c r="H625" i="1" s="1"/>
  <c r="F475" i="1"/>
  <c r="H621" i="1" s="1"/>
  <c r="G475" i="1"/>
  <c r="H622" i="1" s="1"/>
  <c r="J622" i="1" s="1"/>
  <c r="F168" i="1"/>
  <c r="G22" i="2"/>
  <c r="K544" i="1"/>
  <c r="C29" i="10"/>
  <c r="L400" i="1"/>
  <c r="C138" i="2" s="1"/>
  <c r="F22" i="13"/>
  <c r="J639" i="1"/>
  <c r="H570" i="1"/>
  <c r="J544" i="1"/>
  <c r="H337" i="1"/>
  <c r="H351" i="1" s="1"/>
  <c r="F337" i="1"/>
  <c r="F351" i="1" s="1"/>
  <c r="H191" i="1"/>
  <c r="C35" i="10"/>
  <c r="E16" i="13"/>
  <c r="C16" i="13" s="1"/>
  <c r="J654" i="1"/>
  <c r="I570" i="1"/>
  <c r="J635" i="1"/>
  <c r="L564" i="1"/>
  <c r="C22" i="13"/>
  <c r="E143" i="2" l="1"/>
  <c r="F50" i="2"/>
  <c r="E110" i="2"/>
  <c r="H25" i="13"/>
  <c r="C25" i="13" s="1"/>
  <c r="D15" i="13"/>
  <c r="C15" i="13" s="1"/>
  <c r="L350" i="1"/>
  <c r="G648" i="1"/>
  <c r="G644" i="1"/>
  <c r="J644" i="1" s="1"/>
  <c r="G621" i="1"/>
  <c r="J621" i="1" s="1"/>
  <c r="L613" i="1"/>
  <c r="L528" i="1"/>
  <c r="K499" i="1"/>
  <c r="I459" i="1"/>
  <c r="I451" i="1"/>
  <c r="I460" i="1" s="1"/>
  <c r="H641" i="1" s="1"/>
  <c r="I445" i="1"/>
  <c r="G641" i="1" s="1"/>
  <c r="F270" i="1"/>
  <c r="D144" i="2"/>
  <c r="I551" i="1"/>
  <c r="G551" i="1"/>
  <c r="C20" i="10"/>
  <c r="C122" i="2"/>
  <c r="E8" i="13"/>
  <c r="C8" i="13" s="1"/>
  <c r="A13" i="12"/>
  <c r="K604" i="1"/>
  <c r="G647" i="1" s="1"/>
  <c r="J648" i="1"/>
  <c r="F570" i="1"/>
  <c r="J551" i="1"/>
  <c r="G544" i="1"/>
  <c r="L538" i="1"/>
  <c r="L533" i="1"/>
  <c r="K550" i="1"/>
  <c r="K549" i="1"/>
  <c r="L523" i="1"/>
  <c r="H51" i="1"/>
  <c r="H618" i="1" s="1"/>
  <c r="E18" i="2"/>
  <c r="G159" i="2"/>
  <c r="G155" i="2"/>
  <c r="J638" i="1"/>
  <c r="L418" i="1"/>
  <c r="L433" i="1" s="1"/>
  <c r="G637" i="1" s="1"/>
  <c r="J637" i="1" s="1"/>
  <c r="F660" i="1"/>
  <c r="H660" i="1"/>
  <c r="L336" i="1"/>
  <c r="I661" i="1"/>
  <c r="C17" i="10"/>
  <c r="L327" i="1"/>
  <c r="E117" i="2"/>
  <c r="E127" i="2" s="1"/>
  <c r="K337" i="1"/>
  <c r="K351" i="1" s="1"/>
  <c r="E114" i="2"/>
  <c r="C16" i="10"/>
  <c r="L308" i="1"/>
  <c r="J337" i="1"/>
  <c r="J351" i="1" s="1"/>
  <c r="H256" i="1"/>
  <c r="H270" i="1" s="1"/>
  <c r="C23" i="10"/>
  <c r="C123" i="2"/>
  <c r="D14" i="13"/>
  <c r="C14" i="13" s="1"/>
  <c r="C19" i="10"/>
  <c r="C120" i="2"/>
  <c r="C119" i="2"/>
  <c r="L246" i="1"/>
  <c r="D7" i="13"/>
  <c r="C7" i="13" s="1"/>
  <c r="C15" i="10"/>
  <c r="C109" i="2"/>
  <c r="C114" i="2" s="1"/>
  <c r="J256" i="1"/>
  <c r="J270" i="1" s="1"/>
  <c r="G649" i="1"/>
  <c r="J649" i="1" s="1"/>
  <c r="H646" i="1"/>
  <c r="J646" i="1" s="1"/>
  <c r="C18" i="10"/>
  <c r="C118" i="2"/>
  <c r="C117" i="2"/>
  <c r="L228" i="1"/>
  <c r="I256" i="1"/>
  <c r="I270" i="1" s="1"/>
  <c r="G256" i="1"/>
  <c r="G270" i="1" s="1"/>
  <c r="C10" i="10"/>
  <c r="E13" i="13"/>
  <c r="C13" i="13" s="1"/>
  <c r="C121" i="2"/>
  <c r="E33" i="13"/>
  <c r="D35" i="13" s="1"/>
  <c r="D6" i="13"/>
  <c r="C6" i="13" s="1"/>
  <c r="L210" i="1"/>
  <c r="F659" i="1" s="1"/>
  <c r="F663" i="1" s="1"/>
  <c r="C61" i="2"/>
  <c r="C62" i="2" s="1"/>
  <c r="C103" i="2" s="1"/>
  <c r="F111" i="1"/>
  <c r="C36" i="10" s="1"/>
  <c r="E31" i="2"/>
  <c r="E50" i="2" s="1"/>
  <c r="C31" i="2"/>
  <c r="C50" i="2" s="1"/>
  <c r="J616" i="1"/>
  <c r="H33" i="13"/>
  <c r="C24" i="10"/>
  <c r="G31" i="13"/>
  <c r="G33" i="13" s="1"/>
  <c r="I337" i="1"/>
  <c r="I351" i="1" s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J433" i="1"/>
  <c r="F433" i="1"/>
  <c r="K433" i="1"/>
  <c r="G133" i="2" s="1"/>
  <c r="G143" i="2" s="1"/>
  <c r="G144" i="2" s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G62" i="2"/>
  <c r="G103" i="2" s="1"/>
  <c r="J617" i="1"/>
  <c r="G42" i="2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A22" i="12"/>
  <c r="G49" i="2"/>
  <c r="G50" i="2" s="1"/>
  <c r="J651" i="1"/>
  <c r="J641" i="1"/>
  <c r="G570" i="1"/>
  <c r="I433" i="1"/>
  <c r="G433" i="1"/>
  <c r="E103" i="2"/>
  <c r="I662" i="1"/>
  <c r="C27" i="10"/>
  <c r="G634" i="1"/>
  <c r="J634" i="1" s="1"/>
  <c r="L337" i="1" l="1"/>
  <c r="L351" i="1" s="1"/>
  <c r="G632" i="1" s="1"/>
  <c r="J632" i="1" s="1"/>
  <c r="I660" i="1"/>
  <c r="L544" i="1"/>
  <c r="K551" i="1"/>
  <c r="H645" i="1"/>
  <c r="J645" i="1" s="1"/>
  <c r="H659" i="1"/>
  <c r="H663" i="1" s="1"/>
  <c r="H666" i="1" s="1"/>
  <c r="E144" i="2"/>
  <c r="G659" i="1"/>
  <c r="G663" i="1" s="1"/>
  <c r="G671" i="1" s="1"/>
  <c r="C5" i="10" s="1"/>
  <c r="D31" i="13"/>
  <c r="C31" i="13" s="1"/>
  <c r="F33" i="13"/>
  <c r="C28" i="10"/>
  <c r="D24" i="10" s="1"/>
  <c r="H647" i="1"/>
  <c r="J647" i="1" s="1"/>
  <c r="C127" i="2"/>
  <c r="C144" i="2" s="1"/>
  <c r="L256" i="1"/>
  <c r="L270" i="1" s="1"/>
  <c r="G631" i="1" s="1"/>
  <c r="J631" i="1" s="1"/>
  <c r="F671" i="1"/>
  <c r="C4" i="10" s="1"/>
  <c r="F666" i="1"/>
  <c r="I192" i="1"/>
  <c r="G629" i="1" s="1"/>
  <c r="J629" i="1" s="1"/>
  <c r="F192" i="1"/>
  <c r="G626" i="1" s="1"/>
  <c r="J626" i="1" s="1"/>
  <c r="G630" i="1"/>
  <c r="J630" i="1" s="1"/>
  <c r="G192" i="1"/>
  <c r="G627" i="1" s="1"/>
  <c r="J627" i="1" s="1"/>
  <c r="G625" i="1"/>
  <c r="J625" i="1" s="1"/>
  <c r="J51" i="1"/>
  <c r="H620" i="1" s="1"/>
  <c r="J620" i="1" s="1"/>
  <c r="C38" i="10"/>
  <c r="D23" i="10" l="1"/>
  <c r="D33" i="13"/>
  <c r="D36" i="13" s="1"/>
  <c r="H671" i="1"/>
  <c r="C6" i="10" s="1"/>
  <c r="I659" i="1"/>
  <c r="I663" i="1" s="1"/>
  <c r="I671" i="1" s="1"/>
  <c r="C7" i="10" s="1"/>
  <c r="G666" i="1"/>
  <c r="D10" i="10"/>
  <c r="C30" i="10"/>
  <c r="D26" i="10"/>
  <c r="D16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H655" i="1"/>
  <c r="C41" i="10"/>
  <c r="D38" i="10" s="1"/>
  <c r="I66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<sst xmlns="http://schemas.openxmlformats.org/spreadsheetml/2006/main" count="3948" uniqueCount="913">
  <si>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</si>
  <si>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</si>
  <si>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</si>
  <si>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</si>
  <si>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</si>
  <si>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</si>
  <si>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</si>
  <si>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</si>
  <si>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</si>
  <si>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</si>
  <si>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</si>
  <si>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</si>
  <si>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</si>
  <si>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</si>
  <si>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</si>
  <si>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</si>
  <si>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</si>
  <si>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</si>
  <si>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</si>
  <si>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</si>
  <si>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</si>
  <si>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</si>
  <si>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</si>
  <si>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</si>
  <si>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</si>
  <si>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</si>
  <si>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</si>
  <si>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</si>
  <si>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</si>
  <si>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</si>
  <si>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</si>
  <si>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</si>
  <si>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</si>
  <si>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</si>
  <si>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</si>
  <si>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</si>
  <si>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</si>
  <si>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</si>
  <si>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</si>
  <si>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</si>
  <si>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</si>
  <si>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</si>
  <si>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</si>
  <si>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</si>
  <si>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</si>
  <si>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</si>
  <si>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</si>
  <si>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</si>
  <si>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</si>
  <si>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</si>
  <si>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</si>
  <si>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</si>
  <si>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</si>
  <si>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</si>
  <si>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</si>
  <si>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</si>
  <si>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</si>
  <si>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</si>
  <si>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</si>
  <si>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</si>
  <si>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</si>
  <si>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</si>
  <si>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</si>
  <si>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</si>
  <si>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</si>
  <si>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</si>
  <si>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</si>
  <si>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</si>
  <si>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</si>
  <si>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</si>
  <si>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</si>
  <si>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</si>
  <si>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</si>
  <si>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</si>
  <si>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</si>
  <si>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</si>
  <si>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</si>
  <si>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</si>
  <si>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</si>
  <si>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</si>
  <si>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</si>
  <si>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</si>
  <si>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</si>
  <si>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</si>
  <si>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</si>
  <si>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</si>
  <si>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</si>
  <si>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</si>
  <si>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</si>
  <si>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</si>
  <si>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</si>
  <si>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</si>
  <si>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</si>
  <si>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</si>
  <si>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</si>
  <si>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</si>
  <si>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</si>
  <si>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</si>
  <si>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</si>
  <si>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</si>
  <si>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</si>
  <si>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</si>
  <si>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</si>
  <si>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</si>
  <si>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</si>
  <si>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</si>
  <si>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</si>
  <si>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</si>
  <si>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</si>
  <si>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</si>
  <si>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</si>
  <si>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</si>
  <si>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</si>
  <si>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</si>
  <si>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</si>
  <si>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</si>
  <si>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</si>
  <si>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</si>
  <si>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</si>
  <si>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</si>
  <si>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</si>
  <si>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</si>
  <si>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</si>
  <si>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</si>
  <si>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</si>
  <si>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</si>
  <si>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</si>
  <si>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</si>
  <si>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</si>
  <si>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</si>
  <si>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</si>
  <si>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</si>
  <si>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</si>
  <si>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</si>
  <si>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</si>
  <si>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</si>
  <si>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</si>
  <si>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</si>
  <si>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</si>
  <si>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</si>
  <si>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</si>
  <si>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</si>
  <si>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</si>
  <si>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</si>
  <si>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</si>
  <si>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</si>
  <si>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</si>
  <si>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</si>
  <si>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</si>
  <si>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</si>
  <si>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</si>
  <si>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</si>
  <si>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</si>
  <si>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</si>
  <si>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</si>
  <si>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</si>
  <si>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</si>
  <si>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</si>
  <si>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</si>
  <si>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</si>
  <si>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</si>
  <si>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</si>
  <si>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</si>
  <si>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</si>
  <si>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</si>
  <si>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</si>
  <si>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</si>
  <si>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</si>
  <si>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</si>
  <si>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</si>
  <si>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</si>
  <si>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</si>
  <si>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</si>
  <si>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</si>
  <si>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</si>
  <si>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</si>
  <si>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</si>
  <si>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</si>
  <si>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</si>
  <si>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</si>
  <si>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</si>
  <si>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</si>
  <si>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</si>
  <si>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</si>
  <si>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</si>
  <si>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</si>
  <si>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</si>
  <si>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</si>
  <si>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</si>
  <si>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</si>
  <si>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</si>
  <si>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</si>
  <si>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</si>
  <si>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</si>
  <si>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</si>
  <si>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</si>
  <si>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</si>
  <si>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</si>
  <si>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</si>
  <si>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</si>
  <si>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</si>
  <si>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</si>
  <si>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</si>
  <si>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</si>
  <si>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</si>
  <si>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</si>
  <si>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</si>
  <si>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</si>
  <si>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</si>
  <si>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</si>
  <si>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</si>
  <si>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</si>
  <si>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</si>
  <si>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</si>
  <si>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</si>
  <si>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</si>
  <si>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</si>
  <si>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</si>
  <si>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</si>
  <si>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</si>
  <si>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</si>
  <si>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</si>
  <si>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</si>
  <si>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</si>
  <si>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</si>
  <si>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</si>
  <si>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</si>
  <si>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</si>
  <si>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</si>
  <si>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</si>
  <si>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</si>
  <si>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</si>
  <si>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</si>
  <si>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</si>
  <si>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</si>
  <si>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</si>
  <si>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</si>
  <si>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</si>
  <si>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</si>
  <si>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</si>
  <si>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</si>
  <si>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</si>
  <si>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</si>
  <si>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</si>
  <si>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</si>
  <si>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</si>
  <si>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</si>
  <si>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</si>
  <si>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</si>
  <si>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</si>
  <si>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</si>
  <si>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</si>
  <si>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</si>
  <si>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</si>
  <si>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</si>
  <si>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</si>
  <si>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</si>
  <si>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</si>
  <si>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</si>
  <si>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</si>
  <si>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</si>
  <si>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</si>
  <si>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</si>
  <si>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</si>
  <si>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</si>
  <si>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</si>
  <si>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</si>
  <si>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</si>
  <si>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</si>
  <si>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</si>
  <si>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</si>
  <si>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</si>
  <si>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</si>
  <si>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</si>
  <si>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</si>
  <si>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</si>
  <si>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</si>
  <si>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</si>
  <si>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</si>
  <si>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</si>
  <si>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</si>
  <si>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</si>
  <si>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</si>
  <si>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</si>
  <si>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</si>
  <si>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</si>
  <si>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</si>
  <si>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</si>
  <si>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</si>
  <si>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</si>
  <si>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</si>
  <si>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</si>
  <si>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</si>
  <si>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</si>
  <si>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</si>
  <si>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</si>
  <si>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</si>
  <si>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</si>
  <si>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</si>
  <si>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</si>
  <si>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</si>
  <si>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</si>
  <si>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</si>
  <si>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</si>
  <si>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</si>
  <si>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</si>
  <si>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</si>
  <si>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</si>
  <si>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</si>
  <si>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</si>
  <si>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</si>
  <si>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</si>
  <si>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</si>
  <si>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</si>
  <si>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</si>
  <si>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</si>
  <si>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</si>
  <si>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</si>
  <si>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</si>
  <si>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</si>
  <si>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</si>
  <si>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</si>
  <si>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</si>
  <si>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</si>
  <si>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</si>
  <si>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</si>
  <si>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</si>
  <si>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</si>
  <si>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</si>
  <si>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</si>
  <si>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</si>
  <si>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</si>
  <si>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</si>
  <si>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</si>
  <si>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</si>
  <si>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</si>
  <si>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</si>
  <si>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</si>
  <si>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</si>
  <si>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</si>
  <si>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</si>
  <si>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</si>
  <si>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</si>
  <si>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</si>
  <si>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</si>
  <si>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</si>
  <si>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</si>
  <si>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</si>
  <si>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</si>
  <si>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</si>
  <si>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</si>
  <si>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</si>
  <si>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</si>
  <si>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</si>
  <si>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</si>
  <si>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</si>
  <si>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</si>
  <si>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</si>
  <si>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</si>
  <si>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</si>
  <si>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</si>
  <si>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</si>
  <si>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</si>
  <si>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</si>
  <si>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</si>
  <si>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</si>
  <si>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</si>
  <si>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</si>
  <si>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</si>
  <si>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</si>
  <si>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</si>
  <si>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</si>
  <si>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</si>
  <si>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</si>
  <si>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</si>
  <si>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</si>
  <si>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</si>
  <si>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</si>
  <si>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</si>
  <si>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</si>
  <si>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</si>
  <si>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</si>
  <si>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</si>
  <si>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</si>
  <si>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</si>
  <si>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</si>
  <si>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</si>
  <si>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</si>
  <si>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</si>
  <si>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</si>
  <si>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</si>
  <si>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</si>
  <si>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</si>
  <si>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</si>
  <si>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</si>
  <si>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</si>
  <si>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</si>
  <si>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</si>
  <si>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</si>
  <si>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</si>
  <si>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</si>
  <si>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</si>
  <si>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</si>
  <si>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</si>
  <si>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</si>
  <si>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</si>
  <si>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</si>
  <si>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</si>
  <si>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</si>
  <si>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</si>
  <si>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</si>
  <si>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</si>
  <si>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</si>
  <si>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</si>
  <si>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</si>
  <si>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</si>
  <si>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</si>
  <si>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</si>
  <si>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</si>
  <si>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</si>
  <si>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</si>
  <si>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</si>
  <si>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</si>
  <si>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</si>
  <si>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</si>
  <si>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</si>
  <si>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</si>
  <si>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</si>
  <si>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</si>
  <si>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</si>
  <si>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</si>
  <si>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</si>
  <si>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</si>
  <si>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</si>
  <si>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</si>
  <si>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</si>
  <si>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</si>
  <si>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</si>
  <si>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</si>
  <si>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</si>
  <si>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</si>
  <si>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</si>
  <si>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</si>
  <si>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</si>
  <si>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</si>
  <si>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</si>
  <si>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</si>
  <si>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</si>
  <si>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</si>
  <si>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</si>
  <si>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</si>
  <si>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</si>
  <si>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</si>
  <si>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</si>
  <si>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</si>
  <si>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</si>
  <si>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</si>
  <si>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</si>
  <si>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</si>
  <si>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</si>
  <si>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</si>
  <si>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</si>
  <si>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</si>
  <si>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</si>
  <si>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</si>
  <si>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</si>
  <si>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</si>
  <si>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</si>
  <si>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</si>
  <si>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</si>
  <si>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</si>
  <si>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</si>
  <si>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</si>
  <si>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</si>
  <si>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</si>
  <si>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</si>
  <si>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</si>
  <si>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</si>
  <si>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</si>
  <si>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</si>
  <si>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</si>
  <si>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</si>
  <si>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</si>
  <si>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</si>
  <si>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</si>
  <si>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</si>
  <si>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</si>
  <si>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</si>
  <si>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</si>
  <si>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</si>
  <si>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</si>
  <si>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</si>
  <si>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</si>
  <si>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</si>
  <si>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</si>
  <si>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</si>
  <si>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</si>
  <si>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</si>
  <si>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</si>
  <si>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</si>
  <si>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</si>
  <si>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</si>
  <si>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</si>
  <si>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</si>
  <si>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</si>
  <si>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</si>
  <si>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</si>
  <si>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</si>
  <si>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</si>
  <si>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</si>
  <si>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</si>
  <si>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</si>
  <si>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</si>
  <si>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</si>
  <si>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</si>
  <si>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</si>
  <si>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</si>
  <si>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</si>
  <si>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</si>
  <si>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</si>
  <si>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</si>
  <si>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</si>
  <si>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</si>
  <si>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</si>
  <si>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</si>
  <si>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</si>
  <si>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</si>
  <si>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</si>
  <si>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</si>
  <si>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</si>
  <si>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</si>
  <si>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</si>
  <si>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</si>
  <si>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</si>
  <si>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</si>
  <si>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</si>
  <si>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</si>
  <si>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</si>
  <si>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</si>
  <si>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</si>
  <si>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</si>
  <si>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</si>
  <si>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</si>
  <si>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</si>
  <si>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</si>
  <si>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</si>
  <si>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</si>
  <si>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</si>
  <si>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</si>
  <si>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</si>
  <si>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</si>
  <si>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</si>
  <si>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</si>
  <si>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</si>
  <si>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</si>
  <si>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</si>
  <si>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</si>
  <si>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</si>
  <si>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</si>
  <si>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</si>
  <si>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</si>
  <si>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</si>
  <si>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</si>
  <si>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</si>
  <si>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</si>
  <si>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</si>
  <si>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</si>
  <si>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</si>
  <si>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</si>
  <si>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</si>
  <si>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</si>
  <si>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</si>
  <si>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</si>
  <si>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</si>
  <si>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</si>
  <si>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</si>
  <si>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</si>
  <si>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</si>
  <si>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</si>
  <si>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</si>
  <si>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</si>
  <si>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</si>
  <si>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</si>
  <si>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</si>
  <si>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</si>
  <si>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</si>
  <si>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</si>
  <si>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</si>
  <si>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</si>
  <si>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</si>
  <si>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</si>
  <si>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</si>
  <si>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</si>
  <si>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</si>
  <si>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</si>
  <si>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</si>
  <si>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</si>
  <si>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</si>
  <si>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</si>
  <si>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</si>
  <si>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</si>
  <si>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</si>
  <si>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</si>
  <si>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</si>
  <si>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</si>
  <si>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</si>
  <si>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</si>
  <si>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</si>
  <si>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</si>
  <si>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</si>
  <si>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</si>
  <si>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</si>
  <si>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</si>
  <si>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</si>
  <si>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</si>
  <si>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</si>
  <si>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</si>
  <si>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</si>
  <si>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</si>
  <si>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</si>
  <si>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</si>
  <si>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</si>
  <si>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</si>
  <si>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</si>
  <si>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</si>
  <si>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</si>
  <si>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</si>
  <si>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</si>
  <si>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</si>
  <si>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</si>
  <si>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</si>
  <si>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</si>
  <si>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</si>
  <si>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</si>
  <si>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</si>
  <si>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</si>
  <si>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</si>
  <si>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</si>
  <si>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</si>
  <si>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</si>
  <si>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</si>
  <si>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</si>
  <si>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</si>
  <si>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</si>
  <si>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</si>
  <si>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</si>
  <si>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</si>
  <si>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</si>
  <si>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</si>
  <si>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</si>
  <si>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</si>
  <si>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</si>
  <si>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</si>
  <si>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</si>
  <si>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</si>
  <si>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</si>
  <si>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</si>
  <si>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</si>
  <si>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</si>
  <si>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</si>
  <si>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</si>
  <si>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</si>
  <si>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</si>
  <si>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</si>
  <si>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</si>
  <si>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</si>
  <si>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</si>
  <si>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</si>
  <si>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</si>
  <si>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</si>
  <si>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</si>
  <si>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</si>
  <si>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</si>
  <si>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</si>
  <si>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</si>
  <si>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</si>
  <si>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</si>
  <si>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</si>
  <si>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</si>
  <si>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</si>
  <si>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</si>
  <si>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</si>
  <si>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</si>
  <si>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</si>
  <si>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</si>
  <si>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</si>
  <si>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</si>
  <si>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</si>
  <si>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</si>
  <si>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</si>
  <si>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</si>
  <si>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</si>
  <si>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</si>
  <si>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</si>
  <si>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</si>
  <si>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</si>
  <si>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</si>
  <si>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</si>
  <si>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</si>
  <si>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</si>
  <si>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</si>
  <si>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</si>
  <si>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</si>
  <si>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</si>
  <si>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</si>
  <si>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</si>
  <si>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</si>
  <si>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</si>
  <si>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</si>
  <si>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</si>
  <si>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</si>
  <si>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</si>
  <si>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</si>
  <si>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</si>
  <si>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</si>
  <si>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</si>
  <si>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</si>
  <si>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</si>
  <si>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</si>
  <si>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</si>
  <si>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</si>
  <si>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</si>
  <si>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</si>
  <si>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</si>
  <si>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</si>
  <si>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</si>
  <si>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</si>
  <si>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</si>
  <si>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</si>
  <si>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</si>
  <si>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</si>
  <si>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</si>
  <si>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</si>
  <si>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</si>
  <si>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</si>
  <si>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</si>
  <si>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</si>
  <si>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</si>
  <si>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</si>
  <si>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</si>
  <si>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</si>
  <si>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</si>
  <si>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</si>
  <si>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</si>
  <si>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</si>
  <si>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</si>
  <si>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</si>
  <si>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</si>
  <si>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</si>
  <si>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</si>
  <si>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</si>
  <si>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</si>
  <si>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</si>
  <si>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</si>
  <si>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</si>
  <si>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</si>
  <si>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</si>
  <si>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</si>
  <si>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</si>
  <si>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</si>
  <si>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</si>
  <si>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</si>
  <si>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</si>
  <si>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</si>
  <si>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</si>
  <si>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</si>
  <si>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</si>
  <si>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</si>
  <si>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</si>
  <si>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</si>
  <si>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</si>
  <si>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</si>
  <si>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</si>
  <si>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</si>
  <si>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</si>
  <si>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</si>
  <si>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</si>
  <si>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</si>
  <si>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</si>
  <si>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</si>
  <si>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</si>
  <si>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</si>
  <si>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</si>
  <si>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</si>
  <si>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</si>
  <si>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</si>
  <si>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</si>
  <si>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</si>
  <si>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</si>
  <si>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</si>
  <si>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</si>
  <si>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</si>
  <si>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</si>
  <si>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</si>
  <si>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</si>
  <si>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</si>
  <si>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</si>
  <si>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</si>
  <si>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</si>
  <si>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</si>
  <si>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</si>
  <si>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</si>
  <si>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</si>
  <si>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</si>
  <si>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</si>
  <si>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</si>
  <si>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</si>
  <si>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</si>
  <si>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</si>
  <si>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</si>
  <si>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</si>
  <si>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</si>
  <si>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</si>
  <si>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</si>
  <si>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</si>
  <si>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</si>
  <si>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</si>
  <si>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</si>
  <si>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</si>
  <si>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</si>
  <si>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</si>
  <si>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</si>
  <si>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</si>
  <si>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</si>
  <si>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</si>
  <si>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</si>
  <si>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</si>
  <si>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</si>
  <si>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</si>
  <si>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</si>
  <si>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</si>
  <si>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</si>
  <si>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</si>
  <si>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</si>
  <si>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</si>
  <si>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</si>
  <si>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</si>
  <si>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</si>
  <si>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</si>
  <si>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</si>
  <si>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</si>
  <si>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</si>
  <si>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</si>
  <si>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</si>
  <si>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</si>
  <si>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</si>
  <si>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</si>
  <si>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</si>
  <si>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</si>
  <si>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</si>
  <si>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</si>
  <si>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</si>
  <si>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</si>
  <si>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</si>
  <si>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</si>
  <si>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</si>
  <si>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</si>
  <si>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</si>
  <si>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</si>
  <si>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</si>
  <si>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</si>
  <si>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</si>
  <si>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</si>
  <si>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</si>
  <si>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</si>
  <si>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</si>
  <si>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</si>
  <si>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</si>
  <si>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</si>
  <si>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</si>
  <si>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</si>
  <si>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</si>
  <si>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</si>
  <si>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</si>
  <si>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</si>
  <si>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</si>
  <si>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</si>
  <si>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</si>
  <si>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</si>
  <si>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</si>
  <si>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</si>
  <si>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</si>
  <si>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</si>
  <si>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</si>
  <si>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</si>
  <si>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</si>
  <si>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</si>
  <si>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</si>
  <si>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</si>
  <si>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</si>
  <si>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</si>
  <si>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</si>
  <si>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</si>
  <si>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</si>
  <si>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</si>
  <si>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</si>
  <si>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</si>
  <si>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</si>
  <si>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</si>
  <si>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</si>
  <si>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</si>
  <si>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</si>
  <si>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</si>
  <si>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</si>
  <si>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</si>
  <si>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</si>
  <si>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</si>
  <si>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</si>
  <si>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</si>
  <si>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Alton School District</t>
  </si>
  <si>
    <t>07/02</t>
  </si>
  <si>
    <t>08/12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</si>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</sst>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15</v>
      </c>
      <c r="C2" s="21">
        <v>15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645854.99</v>
      </c>
      <c r="G9" s="18">
        <v>112</v>
      </c>
      <c r="H9" s="18">
        <v>0</v>
      </c>
      <c r="I9" s="18">
        <v>195646.42</v>
      </c>
      <c r="J9" s="67">
        <f>SUM(I438)</f>
        <v>1409067.71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>
        <v>50079.15</v>
      </c>
      <c r="H10" s="18">
        <v>0</v>
      </c>
      <c r="I10" s="18">
        <v>0</v>
      </c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264247.84999999998</v>
      </c>
      <c r="G12" s="18">
        <v>4919.72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32781.97</v>
      </c>
      <c r="G13" s="18">
        <v>23838.62</v>
      </c>
      <c r="H13" s="18">
        <v>64627.15</v>
      </c>
      <c r="I13" s="18">
        <v>0</v>
      </c>
      <c r="J13" s="67">
        <f>SUM(I441)</f>
        <v>15810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>
        <v>0</v>
      </c>
      <c r="H14" s="18">
        <v>0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942884.80999999994</v>
      </c>
      <c r="G19" s="41">
        <f>SUM(G9:G18)</f>
        <v>78949.490000000005</v>
      </c>
      <c r="H19" s="41">
        <f>SUM(H9:H18)</f>
        <v>64627.15</v>
      </c>
      <c r="I19" s="41">
        <f>SUM(I9:I18)</f>
        <v>195646.42</v>
      </c>
      <c r="J19" s="41">
        <f>SUM(J9:J18)</f>
        <v>1424877.71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75996.17</v>
      </c>
      <c r="H22" s="18">
        <v>50806.66</v>
      </c>
      <c r="I22" s="18">
        <v>142364.74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35052.21</v>
      </c>
      <c r="G24" s="18">
        <v>73.5</v>
      </c>
      <c r="H24" s="18">
        <v>3825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376086.69</v>
      </c>
      <c r="G28" s="18">
        <v>2879.82</v>
      </c>
      <c r="H28" s="18">
        <v>9588.34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407.15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411138.9</v>
      </c>
      <c r="G32" s="41">
        <f>SUM(G22:G31)</f>
        <v>78949.490000000005</v>
      </c>
      <c r="H32" s="41">
        <f>SUM(H22:H31)</f>
        <v>64627.15</v>
      </c>
      <c r="I32" s="41">
        <f>SUM(I22:I31)</f>
        <v>142364.74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0</v>
      </c>
      <c r="G47" s="18"/>
      <c r="H47" s="18"/>
      <c r="I47" s="18">
        <v>53281.68</v>
      </c>
      <c r="J47" s="13">
        <f>SUM(I458)</f>
        <v>1424877.71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98500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433245.91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531745.90999999992</v>
      </c>
      <c r="G50" s="41">
        <f>SUM(G35:G49)</f>
        <v>0</v>
      </c>
      <c r="H50" s="41">
        <f>SUM(H35:H49)</f>
        <v>0</v>
      </c>
      <c r="I50" s="41">
        <f>SUM(I35:I49)</f>
        <v>53281.68</v>
      </c>
      <c r="J50" s="41">
        <f>SUM(J35:J49)</f>
        <v>1424877.71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942884.80999999994</v>
      </c>
      <c r="G51" s="41">
        <f>G50+G32</f>
        <v>78949.490000000005</v>
      </c>
      <c r="H51" s="41">
        <f>H50+H32</f>
        <v>64627.15</v>
      </c>
      <c r="I51" s="41">
        <f>I50+I32</f>
        <v>195646.41999999998</v>
      </c>
      <c r="J51" s="41">
        <f>J50+J32</f>
        <v>1424877.71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8655420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8655420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0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1492.6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1492.6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0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>
        <v>129.36000000000001</v>
      </c>
      <c r="H95" s="18">
        <v>0</v>
      </c>
      <c r="I95" s="18">
        <v>512.23</v>
      </c>
      <c r="J95" s="18">
        <v>6159.15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114154.46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3956.94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128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56684.44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60769.380000000005</v>
      </c>
      <c r="G110" s="41">
        <f>SUM(G95:G109)</f>
        <v>114283.82</v>
      </c>
      <c r="H110" s="41">
        <f>SUM(H95:H109)</f>
        <v>0</v>
      </c>
      <c r="I110" s="41">
        <f>SUM(I95:I109)</f>
        <v>512.23</v>
      </c>
      <c r="J110" s="41">
        <f>SUM(J95:J109)</f>
        <v>6159.15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8717681.9800000004</v>
      </c>
      <c r="G111" s="41">
        <f>G59+G110</f>
        <v>114283.82</v>
      </c>
      <c r="H111" s="41">
        <f>H59+H78+H93+H110</f>
        <v>0</v>
      </c>
      <c r="I111" s="41">
        <f>I59+I110</f>
        <v>512.23</v>
      </c>
      <c r="J111" s="41">
        <f>J59+J110</f>
        <v>6159.15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0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3645381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v>0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3645381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454795.34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43294.8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0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0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498090.14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4143471.14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12546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3326.03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15872.03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93430.31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51727.03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100750.69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139269.06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67204.320000000007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0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67204.320000000007</v>
      </c>
      <c r="G161" s="41">
        <f>SUM(G149:G160)</f>
        <v>100750.69</v>
      </c>
      <c r="H161" s="41">
        <f>SUM(H149:H160)</f>
        <v>284426.40000000002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67204.320000000007</v>
      </c>
      <c r="G168" s="41">
        <f>G146+G161+SUM(G162:G167)</f>
        <v>116622.72</v>
      </c>
      <c r="H168" s="41">
        <f>H146+H161+SUM(H162:H167)</f>
        <v>284426.40000000002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4919.72</v>
      </c>
      <c r="H178" s="18">
        <v>0</v>
      </c>
      <c r="I178" s="18">
        <v>0</v>
      </c>
      <c r="J178" s="18">
        <v>269810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4919.72</v>
      </c>
      <c r="H182" s="41">
        <f>SUM(H178:H181)</f>
        <v>0</v>
      </c>
      <c r="I182" s="41">
        <f>SUM(I178:I181)</f>
        <v>0</v>
      </c>
      <c r="J182" s="41">
        <f>SUM(J178:J181)</f>
        <v>269810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4919.72</v>
      </c>
      <c r="H191" s="41">
        <f>+H182+SUM(H187:H190)</f>
        <v>0</v>
      </c>
      <c r="I191" s="41">
        <f>I176+I182+SUM(I187:I190)</f>
        <v>0</v>
      </c>
      <c r="J191" s="41">
        <f>J182</f>
        <v>269810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12928357.440000001</v>
      </c>
      <c r="G192" s="47">
        <f>G111+G139+G168+G191</f>
        <v>235826.26</v>
      </c>
      <c r="H192" s="47">
        <f>H111+H139+H168+H191</f>
        <v>284426.40000000002</v>
      </c>
      <c r="I192" s="47">
        <f>I111+I139+I168+I191</f>
        <v>512.23</v>
      </c>
      <c r="J192" s="47">
        <f>J111+J139+J191</f>
        <v>275969.15000000002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2217909.96</v>
      </c>
      <c r="G196" s="18">
        <v>922665.09</v>
      </c>
      <c r="H196" s="18">
        <v>24681.08</v>
      </c>
      <c r="I196" s="18">
        <v>166496.35999999999</v>
      </c>
      <c r="J196" s="18">
        <v>59900.32</v>
      </c>
      <c r="K196" s="18">
        <v>47004.27</v>
      </c>
      <c r="L196" s="19">
        <f>SUM(F196:K196)</f>
        <v>3438657.0799999996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1070246.98</v>
      </c>
      <c r="G197" s="18">
        <v>455329.62</v>
      </c>
      <c r="H197" s="18">
        <v>83618.52</v>
      </c>
      <c r="I197" s="18">
        <v>14820.91</v>
      </c>
      <c r="J197" s="18">
        <v>8224.59</v>
      </c>
      <c r="K197" s="18">
        <v>2670.04</v>
      </c>
      <c r="L197" s="19">
        <f>SUM(F197:K197)</f>
        <v>1634910.6600000001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43776.22</v>
      </c>
      <c r="G199" s="18">
        <v>4619.3999999999996</v>
      </c>
      <c r="H199" s="18">
        <v>6653.67</v>
      </c>
      <c r="I199" s="18">
        <v>13963.03</v>
      </c>
      <c r="J199" s="18">
        <v>198</v>
      </c>
      <c r="K199" s="18">
        <v>2322.5</v>
      </c>
      <c r="L199" s="19">
        <f>SUM(F199:K199)</f>
        <v>71532.820000000007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231482.45</v>
      </c>
      <c r="G201" s="18">
        <v>87140.45</v>
      </c>
      <c r="H201" s="18">
        <v>70186.679999999993</v>
      </c>
      <c r="I201" s="18">
        <v>5178.32</v>
      </c>
      <c r="J201" s="18">
        <v>1303</v>
      </c>
      <c r="K201" s="18">
        <v>40</v>
      </c>
      <c r="L201" s="19">
        <f t="shared" ref="L201:L207" si="0">SUM(F201:K201)</f>
        <v>395330.9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75289.63</v>
      </c>
      <c r="G202" s="18">
        <v>75153.5</v>
      </c>
      <c r="H202" s="18">
        <v>8950.0499999999993</v>
      </c>
      <c r="I202" s="18">
        <v>12520.38</v>
      </c>
      <c r="J202" s="18">
        <v>0</v>
      </c>
      <c r="K202" s="18">
        <v>7004</v>
      </c>
      <c r="L202" s="19">
        <f t="shared" si="0"/>
        <v>178917.56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147652.79</v>
      </c>
      <c r="G203" s="18">
        <v>31930.67</v>
      </c>
      <c r="H203" s="18">
        <v>57711.86</v>
      </c>
      <c r="I203" s="18">
        <v>6042.01</v>
      </c>
      <c r="J203" s="18">
        <v>1486.84</v>
      </c>
      <c r="K203" s="18">
        <v>4539.1099999999997</v>
      </c>
      <c r="L203" s="19">
        <f t="shared" si="0"/>
        <v>249363.28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235429.43</v>
      </c>
      <c r="G204" s="18">
        <v>103121.92</v>
      </c>
      <c r="H204" s="18">
        <v>12445.62</v>
      </c>
      <c r="I204" s="18">
        <v>4112.51</v>
      </c>
      <c r="J204" s="18">
        <v>0</v>
      </c>
      <c r="K204" s="18">
        <v>2083</v>
      </c>
      <c r="L204" s="19">
        <f t="shared" si="0"/>
        <v>357192.48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66795.149999999994</v>
      </c>
      <c r="G205" s="18">
        <v>31003.89</v>
      </c>
      <c r="H205" s="18">
        <v>1907.56</v>
      </c>
      <c r="I205" s="18">
        <v>891.34</v>
      </c>
      <c r="J205" s="18">
        <v>0</v>
      </c>
      <c r="K205" s="18">
        <v>12149.64</v>
      </c>
      <c r="L205" s="19">
        <f t="shared" si="0"/>
        <v>112747.57999999999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183573.54</v>
      </c>
      <c r="G206" s="18">
        <v>66333.52</v>
      </c>
      <c r="H206" s="18">
        <v>260523.75</v>
      </c>
      <c r="I206" s="18">
        <v>237814.23</v>
      </c>
      <c r="J206" s="18">
        <v>74787.289999999994</v>
      </c>
      <c r="K206" s="18">
        <v>4551.3999999999996</v>
      </c>
      <c r="L206" s="19">
        <f t="shared" si="0"/>
        <v>827583.7300000001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354035.69</v>
      </c>
      <c r="I207" s="18">
        <v>0</v>
      </c>
      <c r="J207" s="18">
        <v>0</v>
      </c>
      <c r="K207" s="18">
        <v>0</v>
      </c>
      <c r="L207" s="19">
        <f t="shared" si="0"/>
        <v>354035.69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4272156.1500000004</v>
      </c>
      <c r="G210" s="41">
        <f t="shared" si="1"/>
        <v>1777298.0599999996</v>
      </c>
      <c r="H210" s="41">
        <f t="shared" si="1"/>
        <v>880714.48</v>
      </c>
      <c r="I210" s="41">
        <f t="shared" si="1"/>
        <v>461839.09</v>
      </c>
      <c r="J210" s="41">
        <f t="shared" si="1"/>
        <v>145900.03999999998</v>
      </c>
      <c r="K210" s="41">
        <f t="shared" si="1"/>
        <v>82363.959999999992</v>
      </c>
      <c r="L210" s="41">
        <f t="shared" si="1"/>
        <v>7620271.7800000021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0</v>
      </c>
      <c r="G220" s="18">
        <v>0</v>
      </c>
      <c r="H220" s="18">
        <v>0</v>
      </c>
      <c r="I220" s="18">
        <v>0</v>
      </c>
      <c r="J220" s="18">
        <v>0</v>
      </c>
      <c r="K220" s="18">
        <v>0</v>
      </c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0</v>
      </c>
      <c r="I226" s="18">
        <v>0</v>
      </c>
      <c r="J226" s="18">
        <v>0</v>
      </c>
      <c r="K226" s="18">
        <v>0</v>
      </c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0</v>
      </c>
      <c r="G232" s="18">
        <v>0</v>
      </c>
      <c r="H232" s="18">
        <v>3601850.54</v>
      </c>
      <c r="I232" s="18">
        <v>0</v>
      </c>
      <c r="J232" s="18">
        <v>0</v>
      </c>
      <c r="K232" s="18">
        <v>0</v>
      </c>
      <c r="L232" s="19">
        <f>SUM(F232:K232)</f>
        <v>3601850.54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50937.11</v>
      </c>
      <c r="G233" s="18">
        <v>8362.77</v>
      </c>
      <c r="H233" s="18">
        <v>214866.84</v>
      </c>
      <c r="I233" s="18">
        <v>6</v>
      </c>
      <c r="J233" s="18">
        <v>0</v>
      </c>
      <c r="K233" s="18">
        <v>0</v>
      </c>
      <c r="L233" s="19">
        <f>SUM(F233:K233)</f>
        <v>274172.71999999997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5001.3900000000003</v>
      </c>
      <c r="L242" s="19">
        <f t="shared" si="4"/>
        <v>5001.3900000000003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158059.09</v>
      </c>
      <c r="I243" s="18">
        <v>0</v>
      </c>
      <c r="J243" s="18">
        <v>0</v>
      </c>
      <c r="K243" s="18">
        <v>0</v>
      </c>
      <c r="L243" s="19">
        <f t="shared" si="4"/>
        <v>158059.09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50937.11</v>
      </c>
      <c r="G246" s="41">
        <f t="shared" si="5"/>
        <v>8362.77</v>
      </c>
      <c r="H246" s="41">
        <f t="shared" si="5"/>
        <v>3974776.4699999997</v>
      </c>
      <c r="I246" s="41">
        <f t="shared" si="5"/>
        <v>6</v>
      </c>
      <c r="J246" s="41">
        <f t="shared" si="5"/>
        <v>0</v>
      </c>
      <c r="K246" s="41">
        <f t="shared" si="5"/>
        <v>5001.3900000000003</v>
      </c>
      <c r="L246" s="41">
        <f t="shared" si="5"/>
        <v>4039083.7399999998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7000</v>
      </c>
      <c r="I254" s="18">
        <v>0</v>
      </c>
      <c r="J254" s="18">
        <v>15000</v>
      </c>
      <c r="K254" s="18">
        <v>0</v>
      </c>
      <c r="L254" s="19">
        <f t="shared" si="6"/>
        <v>22000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7000</v>
      </c>
      <c r="I255" s="41">
        <f t="shared" si="7"/>
        <v>0</v>
      </c>
      <c r="J255" s="41">
        <f t="shared" si="7"/>
        <v>15000</v>
      </c>
      <c r="K255" s="41">
        <f t="shared" si="7"/>
        <v>0</v>
      </c>
      <c r="L255" s="41">
        <f>SUM(F255:K255)</f>
        <v>22000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4323093.2600000007</v>
      </c>
      <c r="G256" s="41">
        <f t="shared" si="8"/>
        <v>1785660.8299999996</v>
      </c>
      <c r="H256" s="41">
        <f t="shared" si="8"/>
        <v>4862490.9499999993</v>
      </c>
      <c r="I256" s="41">
        <f t="shared" si="8"/>
        <v>461845.09</v>
      </c>
      <c r="J256" s="41">
        <f t="shared" si="8"/>
        <v>160900.03999999998</v>
      </c>
      <c r="K256" s="41">
        <f t="shared" si="8"/>
        <v>87365.349999999991</v>
      </c>
      <c r="L256" s="41">
        <f t="shared" si="8"/>
        <v>11681355.520000001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963000</v>
      </c>
      <c r="L259" s="19">
        <f>SUM(F259:K259)</f>
        <v>963000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23592.05</v>
      </c>
      <c r="L260" s="19">
        <f>SUM(F260:K260)</f>
        <v>23592.05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4919.72</v>
      </c>
      <c r="L262" s="19">
        <f>SUM(F262:K262)</f>
        <v>4919.72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269810</v>
      </c>
      <c r="L265" s="19">
        <f t="shared" si="9"/>
        <v>269810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1261321.77</v>
      </c>
      <c r="L269" s="41">
        <f t="shared" si="9"/>
        <v>1261321.77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4323093.2600000007</v>
      </c>
      <c r="G270" s="42">
        <f t="shared" si="11"/>
        <v>1785660.8299999996</v>
      </c>
      <c r="H270" s="42">
        <f t="shared" si="11"/>
        <v>4862490.9499999993</v>
      </c>
      <c r="I270" s="42">
        <f t="shared" si="11"/>
        <v>461845.09</v>
      </c>
      <c r="J270" s="42">
        <f t="shared" si="11"/>
        <v>160900.03999999998</v>
      </c>
      <c r="K270" s="42">
        <f t="shared" si="11"/>
        <v>1348687.12</v>
      </c>
      <c r="L270" s="42">
        <f t="shared" si="11"/>
        <v>12942677.290000001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19960.099999999999</v>
      </c>
      <c r="G275" s="18">
        <v>2760.8</v>
      </c>
      <c r="H275" s="18">
        <v>500</v>
      </c>
      <c r="I275" s="18">
        <v>5185.05</v>
      </c>
      <c r="J275" s="18">
        <v>7272</v>
      </c>
      <c r="K275" s="18">
        <v>0</v>
      </c>
      <c r="L275" s="19">
        <f>SUM(F275:K275)</f>
        <v>35677.949999999997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111672.53</v>
      </c>
      <c r="G276" s="18">
        <v>5292.22</v>
      </c>
      <c r="H276" s="18">
        <v>3590.58</v>
      </c>
      <c r="I276" s="18">
        <v>6950.95</v>
      </c>
      <c r="J276" s="18">
        <v>5576</v>
      </c>
      <c r="K276" s="18">
        <v>0</v>
      </c>
      <c r="L276" s="19">
        <f>SUM(F276:K276)</f>
        <v>133082.28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588.75</v>
      </c>
      <c r="G280" s="18">
        <v>0</v>
      </c>
      <c r="H280" s="18">
        <v>90900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91488.75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0</v>
      </c>
      <c r="G281" s="18">
        <v>0</v>
      </c>
      <c r="H281" s="18">
        <v>22904.33</v>
      </c>
      <c r="I281" s="18">
        <v>693.13</v>
      </c>
      <c r="J281" s="18">
        <v>0</v>
      </c>
      <c r="K281" s="18">
        <v>0</v>
      </c>
      <c r="L281" s="19">
        <f t="shared" si="12"/>
        <v>23597.460000000003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475</v>
      </c>
      <c r="I286" s="18">
        <v>0</v>
      </c>
      <c r="J286" s="18">
        <v>0</v>
      </c>
      <c r="K286" s="18">
        <v>0</v>
      </c>
      <c r="L286" s="19">
        <f t="shared" si="12"/>
        <v>475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132221.38</v>
      </c>
      <c r="G289" s="42">
        <f t="shared" si="13"/>
        <v>8053.02</v>
      </c>
      <c r="H289" s="42">
        <f t="shared" si="13"/>
        <v>118369.91</v>
      </c>
      <c r="I289" s="42">
        <f t="shared" si="13"/>
        <v>12829.13</v>
      </c>
      <c r="J289" s="42">
        <f t="shared" si="13"/>
        <v>12848</v>
      </c>
      <c r="K289" s="42">
        <f t="shared" si="13"/>
        <v>0</v>
      </c>
      <c r="L289" s="41">
        <f t="shared" si="13"/>
        <v>284321.44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132221.38</v>
      </c>
      <c r="G337" s="41">
        <f t="shared" si="20"/>
        <v>8053.02</v>
      </c>
      <c r="H337" s="41">
        <f t="shared" si="20"/>
        <v>118369.91</v>
      </c>
      <c r="I337" s="41">
        <f t="shared" si="20"/>
        <v>12829.13</v>
      </c>
      <c r="J337" s="41">
        <f t="shared" si="20"/>
        <v>12848</v>
      </c>
      <c r="K337" s="41">
        <f t="shared" si="20"/>
        <v>0</v>
      </c>
      <c r="L337" s="41">
        <f t="shared" si="20"/>
        <v>284321.44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132221.38</v>
      </c>
      <c r="G351" s="41">
        <f>G337</f>
        <v>8053.02</v>
      </c>
      <c r="H351" s="41">
        <f>H337</f>
        <v>118369.91</v>
      </c>
      <c r="I351" s="41">
        <f>I337</f>
        <v>12829.13</v>
      </c>
      <c r="J351" s="41">
        <f>J337</f>
        <v>12848</v>
      </c>
      <c r="K351" s="47">
        <f>K337+K350</f>
        <v>0</v>
      </c>
      <c r="L351" s="41">
        <f>L337+L350</f>
        <v>284321.44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101353.97</v>
      </c>
      <c r="G357" s="18">
        <v>32822.39</v>
      </c>
      <c r="H357" s="18">
        <v>4468.8</v>
      </c>
      <c r="I357" s="18">
        <v>94361.62</v>
      </c>
      <c r="J357" s="18">
        <v>1669.48</v>
      </c>
      <c r="K357" s="18">
        <v>1150</v>
      </c>
      <c r="L357" s="13">
        <f>SUM(F357:K357)</f>
        <v>235826.25999999998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0</v>
      </c>
      <c r="G358" s="18">
        <v>0</v>
      </c>
      <c r="H358" s="18">
        <v>0</v>
      </c>
      <c r="I358" s="18">
        <v>0</v>
      </c>
      <c r="J358" s="18">
        <v>0</v>
      </c>
      <c r="K358" s="18">
        <v>0</v>
      </c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101353.97</v>
      </c>
      <c r="G361" s="47">
        <f t="shared" si="22"/>
        <v>32822.39</v>
      </c>
      <c r="H361" s="47">
        <f t="shared" si="22"/>
        <v>4468.8</v>
      </c>
      <c r="I361" s="47">
        <f t="shared" si="22"/>
        <v>94361.62</v>
      </c>
      <c r="J361" s="47">
        <f t="shared" si="22"/>
        <v>1669.48</v>
      </c>
      <c r="K361" s="47">
        <f t="shared" si="22"/>
        <v>1150</v>
      </c>
      <c r="L361" s="47">
        <f t="shared" si="22"/>
        <v>235826.25999999998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87099.54</v>
      </c>
      <c r="G366" s="18">
        <v>0</v>
      </c>
      <c r="H366" s="18">
        <v>0</v>
      </c>
      <c r="I366" s="56">
        <f>SUM(F366:H366)</f>
        <v>87099.54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7262.08</v>
      </c>
      <c r="G367" s="63">
        <v>0</v>
      </c>
      <c r="H367" s="63">
        <v>0</v>
      </c>
      <c r="I367" s="56">
        <f>SUM(F367:H367)</f>
        <v>7262.08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94361.62</v>
      </c>
      <c r="G368" s="47">
        <f>SUM(G366:G367)</f>
        <v>0</v>
      </c>
      <c r="H368" s="47">
        <f>SUM(H366:H367)</f>
        <v>0</v>
      </c>
      <c r="I368" s="47">
        <f>SUM(I366:I367)</f>
        <v>94361.62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25000</v>
      </c>
      <c r="H388" s="18">
        <v>1207.3699999999999</v>
      </c>
      <c r="I388" s="18">
        <v>0</v>
      </c>
      <c r="J388" s="24" t="s">
        <v>289</v>
      </c>
      <c r="K388" s="24" t="s">
        <v>289</v>
      </c>
      <c r="L388" s="56">
        <f t="shared" si="25"/>
        <v>26207.37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35810</v>
      </c>
      <c r="H391" s="18">
        <v>100.28</v>
      </c>
      <c r="I391" s="18">
        <v>0</v>
      </c>
      <c r="J391" s="24" t="s">
        <v>289</v>
      </c>
      <c r="K391" s="24" t="s">
        <v>289</v>
      </c>
      <c r="L391" s="56">
        <f t="shared" si="25"/>
        <v>35910.28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60810</v>
      </c>
      <c r="H392" s="139">
        <f>SUM(H386:H391)</f>
        <v>1307.6499999999999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62117.649999999994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209000</v>
      </c>
      <c r="H395" s="18">
        <v>4851.5</v>
      </c>
      <c r="I395" s="18">
        <v>0</v>
      </c>
      <c r="J395" s="24" t="s">
        <v>289</v>
      </c>
      <c r="K395" s="24" t="s">
        <v>289</v>
      </c>
      <c r="L395" s="56">
        <f t="shared" si="26"/>
        <v>213851.5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209000</v>
      </c>
      <c r="H400" s="47">
        <f>SUM(H394:H399)</f>
        <v>4851.5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213851.5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269810</v>
      </c>
      <c r="H407" s="47">
        <f>H392+H400+H406</f>
        <v>6159.15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275969.15000000002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46226</v>
      </c>
      <c r="I414" s="18">
        <v>0</v>
      </c>
      <c r="J414" s="18">
        <v>0</v>
      </c>
      <c r="K414" s="18">
        <v>0</v>
      </c>
      <c r="L414" s="56">
        <f t="shared" si="27"/>
        <v>46226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7179.32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7179.32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7179.32</v>
      </c>
      <c r="H418" s="139">
        <f t="shared" si="28"/>
        <v>46226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53405.32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35396.949999999997</v>
      </c>
      <c r="I421" s="18">
        <v>0</v>
      </c>
      <c r="J421" s="18">
        <v>0</v>
      </c>
      <c r="K421" s="18">
        <v>0</v>
      </c>
      <c r="L421" s="56">
        <f t="shared" si="29"/>
        <v>35396.949999999997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35396.949999999997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35396.949999999997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7179.32</v>
      </c>
      <c r="H433" s="47">
        <f t="shared" si="32"/>
        <v>81622.95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88802.26999999999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299153.64</v>
      </c>
      <c r="G438" s="18">
        <v>1109914.07</v>
      </c>
      <c r="H438" s="18">
        <v>0</v>
      </c>
      <c r="I438" s="56">
        <f t="shared" ref="I438:I444" si="33">SUM(F438:H438)</f>
        <v>1409067.71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0</v>
      </c>
      <c r="G439" s="18">
        <v>0</v>
      </c>
      <c r="H439" s="18">
        <v>0</v>
      </c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15810</v>
      </c>
      <c r="G441" s="18">
        <v>0</v>
      </c>
      <c r="H441" s="18">
        <v>0</v>
      </c>
      <c r="I441" s="56">
        <f t="shared" si="33"/>
        <v>15810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314963.64</v>
      </c>
      <c r="G445" s="13">
        <f>SUM(G438:G444)</f>
        <v>1109914.07</v>
      </c>
      <c r="H445" s="13">
        <f>SUM(H438:H444)</f>
        <v>0</v>
      </c>
      <c r="I445" s="13">
        <f>SUM(I438:I444)</f>
        <v>1424877.71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314963.64</v>
      </c>
      <c r="G458" s="18">
        <v>1109914.07</v>
      </c>
      <c r="H458" s="18">
        <v>0</v>
      </c>
      <c r="I458" s="56">
        <f t="shared" si="34"/>
        <v>1424877.71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314963.64</v>
      </c>
      <c r="G459" s="83">
        <f>SUM(G453:G458)</f>
        <v>1109914.07</v>
      </c>
      <c r="H459" s="83">
        <f>SUM(H453:H458)</f>
        <v>0</v>
      </c>
      <c r="I459" s="83">
        <f>SUM(I453:I458)</f>
        <v>1424877.71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314963.64</v>
      </c>
      <c r="G460" s="42">
        <f>G451+G459</f>
        <v>1109914.07</v>
      </c>
      <c r="H460" s="42">
        <f>H451+H459</f>
        <v>0</v>
      </c>
      <c r="I460" s="42">
        <f>I451+I459</f>
        <v>1424877.71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546065.76</v>
      </c>
      <c r="G464" s="18">
        <v>0</v>
      </c>
      <c r="H464" s="18">
        <v>0</v>
      </c>
      <c r="I464" s="18">
        <v>52769.45</v>
      </c>
      <c r="J464" s="18">
        <v>1237710.83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12928357.439999999</v>
      </c>
      <c r="G467" s="18">
        <v>235826.26</v>
      </c>
      <c r="H467" s="18">
        <v>284426.40000000002</v>
      </c>
      <c r="I467" s="18">
        <v>512.23</v>
      </c>
      <c r="J467" s="18">
        <v>275969.15000000002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12928357.439999999</v>
      </c>
      <c r="G469" s="53">
        <f>SUM(G467:G468)</f>
        <v>235826.26</v>
      </c>
      <c r="H469" s="53">
        <f>SUM(H467:H468)</f>
        <v>284426.40000000002</v>
      </c>
      <c r="I469" s="53">
        <f>SUM(I467:I468)</f>
        <v>512.23</v>
      </c>
      <c r="J469" s="53">
        <f>SUM(J467:J468)</f>
        <v>275969.15000000002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12942677.289999999</v>
      </c>
      <c r="G471" s="18">
        <v>235826.26</v>
      </c>
      <c r="H471" s="18">
        <v>284321.44</v>
      </c>
      <c r="I471" s="18">
        <v>0</v>
      </c>
      <c r="J471" s="18">
        <v>88802.27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>
        <v>104.96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12942677.289999999</v>
      </c>
      <c r="G473" s="53">
        <f>SUM(G471:G472)</f>
        <v>235826.26</v>
      </c>
      <c r="H473" s="53">
        <f>SUM(H471:H472)</f>
        <v>284426.40000000002</v>
      </c>
      <c r="I473" s="53">
        <f>SUM(I471:I472)</f>
        <v>0</v>
      </c>
      <c r="J473" s="53">
        <f>SUM(J471:J472)</f>
        <v>88802.27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531745.91000000015</v>
      </c>
      <c r="G475" s="53">
        <f>(G464+G469)- G473</f>
        <v>0</v>
      </c>
      <c r="H475" s="53">
        <f>(H464+H469)- H473</f>
        <v>0</v>
      </c>
      <c r="I475" s="53">
        <f>(I464+I469)- I473</f>
        <v>53281.68</v>
      </c>
      <c r="J475" s="53">
        <f>(J464+J469)- J473</f>
        <v>1424877.71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10</v>
      </c>
      <c r="G489" s="154">
        <v>0</v>
      </c>
      <c r="H489" s="154">
        <v>0</v>
      </c>
      <c r="I489" s="154">
        <v>0</v>
      </c>
      <c r="J489" s="154">
        <v>0</v>
      </c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912</v>
      </c>
      <c r="H490" s="154">
        <v>0</v>
      </c>
      <c r="I490" s="154">
        <v>0</v>
      </c>
      <c r="J490" s="154">
        <v>0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 t="s">
        <v>912</v>
      </c>
      <c r="H491" s="154">
        <v>0</v>
      </c>
      <c r="I491" s="154">
        <v>0</v>
      </c>
      <c r="J491" s="154">
        <v>0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9633000</v>
      </c>
      <c r="G492" s="18">
        <v>0</v>
      </c>
      <c r="H492" s="18">
        <v>0</v>
      </c>
      <c r="I492" s="18">
        <v>0</v>
      </c>
      <c r="J492" s="18">
        <v>0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4.9000000000000004</v>
      </c>
      <c r="G493" s="18">
        <v>0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963000</v>
      </c>
      <c r="G494" s="18">
        <v>0</v>
      </c>
      <c r="H494" s="18">
        <v>0</v>
      </c>
      <c r="I494" s="18">
        <v>0</v>
      </c>
      <c r="J494" s="18">
        <v>0</v>
      </c>
      <c r="K494" s="53">
        <f>SUM(F494:J494)</f>
        <v>963000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963000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si="35"/>
        <v>963000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963000</v>
      </c>
      <c r="G497" s="204">
        <v>0</v>
      </c>
      <c r="H497" s="204">
        <v>0</v>
      </c>
      <c r="I497" s="204">
        <v>0</v>
      </c>
      <c r="J497" s="204">
        <v>0</v>
      </c>
      <c r="K497" s="205">
        <f t="shared" si="35"/>
        <v>963000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23593.5</v>
      </c>
      <c r="G498" s="18">
        <v>0</v>
      </c>
      <c r="H498" s="18">
        <v>0</v>
      </c>
      <c r="I498" s="18">
        <v>0</v>
      </c>
      <c r="J498" s="18">
        <v>0</v>
      </c>
      <c r="K498" s="53">
        <f t="shared" si="35"/>
        <v>23593.5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986593.5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986593.5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0</v>
      </c>
      <c r="G500" s="204">
        <v>0</v>
      </c>
      <c r="H500" s="204">
        <v>0</v>
      </c>
      <c r="I500" s="204">
        <v>0</v>
      </c>
      <c r="J500" s="204">
        <v>0</v>
      </c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0</v>
      </c>
      <c r="G501" s="18">
        <v>0</v>
      </c>
      <c r="H501" s="18">
        <v>0</v>
      </c>
      <c r="I501" s="18">
        <v>0</v>
      </c>
      <c r="J501" s="18">
        <v>0</v>
      </c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872544.1</v>
      </c>
      <c r="G520" s="18">
        <v>358598.06</v>
      </c>
      <c r="H520" s="18">
        <v>80559.39</v>
      </c>
      <c r="I520" s="18">
        <v>13656.82</v>
      </c>
      <c r="J520" s="18">
        <v>13800.59</v>
      </c>
      <c r="K520" s="18">
        <v>1340.04</v>
      </c>
      <c r="L520" s="88">
        <f>SUM(F520:K520)</f>
        <v>1340499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0</v>
      </c>
      <c r="G521" s="18">
        <v>0</v>
      </c>
      <c r="H521" s="18">
        <v>0</v>
      </c>
      <c r="I521" s="18">
        <v>0</v>
      </c>
      <c r="J521" s="18">
        <v>0</v>
      </c>
      <c r="K521" s="18">
        <v>0</v>
      </c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50937.11</v>
      </c>
      <c r="G522" s="18">
        <v>8362.77</v>
      </c>
      <c r="H522" s="18">
        <v>214866.84</v>
      </c>
      <c r="I522" s="18">
        <v>6</v>
      </c>
      <c r="J522" s="18">
        <v>0</v>
      </c>
      <c r="K522" s="18">
        <v>0</v>
      </c>
      <c r="L522" s="88">
        <f>SUM(F522:K522)</f>
        <v>274172.71999999997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923481.21</v>
      </c>
      <c r="G523" s="108">
        <f t="shared" ref="G523:L523" si="36">SUM(G520:G522)</f>
        <v>366960.83</v>
      </c>
      <c r="H523" s="108">
        <f t="shared" si="36"/>
        <v>295426.23</v>
      </c>
      <c r="I523" s="108">
        <f t="shared" si="36"/>
        <v>13662.82</v>
      </c>
      <c r="J523" s="108">
        <f t="shared" si="36"/>
        <v>13800.59</v>
      </c>
      <c r="K523" s="108">
        <f t="shared" si="36"/>
        <v>1340.04</v>
      </c>
      <c r="L523" s="89">
        <f t="shared" si="36"/>
        <v>1614671.72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38640.29</v>
      </c>
      <c r="G525" s="18">
        <v>14332.87</v>
      </c>
      <c r="H525" s="18">
        <v>147920</v>
      </c>
      <c r="I525" s="18">
        <v>321.82</v>
      </c>
      <c r="J525" s="18">
        <v>1303</v>
      </c>
      <c r="K525" s="18">
        <v>0</v>
      </c>
      <c r="L525" s="88">
        <f>SUM(F525:K525)</f>
        <v>202517.98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0</v>
      </c>
      <c r="I526" s="18">
        <v>0</v>
      </c>
      <c r="J526" s="18">
        <v>0</v>
      </c>
      <c r="K526" s="18">
        <v>0</v>
      </c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0</v>
      </c>
      <c r="I527" s="18">
        <v>0</v>
      </c>
      <c r="J527" s="18">
        <v>0</v>
      </c>
      <c r="K527" s="18">
        <v>0</v>
      </c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38640.29</v>
      </c>
      <c r="G528" s="89">
        <f t="shared" ref="G528:L528" si="37">SUM(G525:G527)</f>
        <v>14332.87</v>
      </c>
      <c r="H528" s="89">
        <f t="shared" si="37"/>
        <v>147920</v>
      </c>
      <c r="I528" s="89">
        <f t="shared" si="37"/>
        <v>321.82</v>
      </c>
      <c r="J528" s="89">
        <f t="shared" si="37"/>
        <v>1303</v>
      </c>
      <c r="K528" s="89">
        <f t="shared" si="37"/>
        <v>0</v>
      </c>
      <c r="L528" s="89">
        <f t="shared" si="37"/>
        <v>202517.98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112804.36</v>
      </c>
      <c r="G530" s="18">
        <v>51966.6</v>
      </c>
      <c r="H530" s="18">
        <v>0</v>
      </c>
      <c r="I530" s="18">
        <v>0</v>
      </c>
      <c r="J530" s="18">
        <v>0</v>
      </c>
      <c r="K530" s="18">
        <v>0</v>
      </c>
      <c r="L530" s="88">
        <f>SUM(F530:K530)</f>
        <v>164770.96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0</v>
      </c>
      <c r="G531" s="18">
        <v>0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112804.36</v>
      </c>
      <c r="G533" s="89">
        <f t="shared" ref="G533:L533" si="38">SUM(G530:G532)</f>
        <v>51966.6</v>
      </c>
      <c r="H533" s="89">
        <f t="shared" si="38"/>
        <v>0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164770.96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0</v>
      </c>
      <c r="G540" s="18">
        <v>0</v>
      </c>
      <c r="H540" s="18">
        <v>101507.28</v>
      </c>
      <c r="I540" s="18">
        <v>0</v>
      </c>
      <c r="J540" s="18">
        <v>0</v>
      </c>
      <c r="K540" s="18">
        <v>0</v>
      </c>
      <c r="L540" s="88">
        <f>SUM(F540:K540)</f>
        <v>101507.28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0</v>
      </c>
      <c r="G541" s="18">
        <v>0</v>
      </c>
      <c r="H541" s="18">
        <v>0</v>
      </c>
      <c r="I541" s="18">
        <v>0</v>
      </c>
      <c r="J541" s="18">
        <v>0</v>
      </c>
      <c r="K541" s="18">
        <v>0</v>
      </c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0</v>
      </c>
      <c r="G542" s="18">
        <v>0</v>
      </c>
      <c r="H542" s="18">
        <v>61029.07</v>
      </c>
      <c r="I542" s="18"/>
      <c r="J542" s="18"/>
      <c r="K542" s="18"/>
      <c r="L542" s="88">
        <f>SUM(F542:K542)</f>
        <v>61029.07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162536.35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162536.35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1074925.8600000001</v>
      </c>
      <c r="G544" s="89">
        <f t="shared" ref="G544:L544" si="41">G523+G528+G533+G538+G543</f>
        <v>433260.3</v>
      </c>
      <c r="H544" s="89">
        <f t="shared" si="41"/>
        <v>605882.57999999996</v>
      </c>
      <c r="I544" s="89">
        <f t="shared" si="41"/>
        <v>13984.64</v>
      </c>
      <c r="J544" s="89">
        <f t="shared" si="41"/>
        <v>15103.59</v>
      </c>
      <c r="K544" s="89">
        <f t="shared" si="41"/>
        <v>1340.04</v>
      </c>
      <c r="L544" s="89">
        <f t="shared" si="41"/>
        <v>2144497.0099999998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1340499</v>
      </c>
      <c r="G548" s="87">
        <f>L525</f>
        <v>202517.98</v>
      </c>
      <c r="H548" s="87">
        <f>L530</f>
        <v>164770.96</v>
      </c>
      <c r="I548" s="87">
        <f>L535</f>
        <v>0</v>
      </c>
      <c r="J548" s="87">
        <f>L540</f>
        <v>101507.28</v>
      </c>
      <c r="K548" s="87">
        <f>SUM(F548:J548)</f>
        <v>1809295.22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274172.71999999997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61029.07</v>
      </c>
      <c r="K550" s="87">
        <f>SUM(F550:J550)</f>
        <v>335201.78999999998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1614671.72</v>
      </c>
      <c r="G551" s="89">
        <f t="shared" si="42"/>
        <v>202517.98</v>
      </c>
      <c r="H551" s="89">
        <f t="shared" si="42"/>
        <v>164770.96</v>
      </c>
      <c r="I551" s="89">
        <f t="shared" si="42"/>
        <v>0</v>
      </c>
      <c r="J551" s="89">
        <f t="shared" si="42"/>
        <v>162536.35</v>
      </c>
      <c r="K551" s="89">
        <f t="shared" si="42"/>
        <v>2144497.0099999998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122637.5</v>
      </c>
      <c r="G566" s="18">
        <v>50057.18</v>
      </c>
      <c r="H566" s="18">
        <v>4621.71</v>
      </c>
      <c r="I566" s="18">
        <v>2746.28</v>
      </c>
      <c r="J566" s="18">
        <v>0</v>
      </c>
      <c r="K566" s="18">
        <v>1330</v>
      </c>
      <c r="L566" s="88">
        <f>SUM(F566:K566)</f>
        <v>181392.66999999998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122637.5</v>
      </c>
      <c r="G569" s="193">
        <f t="shared" ref="G569:L569" si="45">SUM(G566:G568)</f>
        <v>50057.18</v>
      </c>
      <c r="H569" s="193">
        <f t="shared" si="45"/>
        <v>4621.71</v>
      </c>
      <c r="I569" s="193">
        <f t="shared" si="45"/>
        <v>2746.28</v>
      </c>
      <c r="J569" s="193">
        <f t="shared" si="45"/>
        <v>0</v>
      </c>
      <c r="K569" s="193">
        <f t="shared" si="45"/>
        <v>1330</v>
      </c>
      <c r="L569" s="193">
        <f t="shared" si="45"/>
        <v>181392.66999999998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122637.5</v>
      </c>
      <c r="G570" s="89">
        <f t="shared" ref="G570:L570" si="46">G559+G564+G569</f>
        <v>50057.18</v>
      </c>
      <c r="H570" s="89">
        <f t="shared" si="46"/>
        <v>4621.71</v>
      </c>
      <c r="I570" s="89">
        <f t="shared" si="46"/>
        <v>2746.28</v>
      </c>
      <c r="J570" s="89">
        <f t="shared" si="46"/>
        <v>0</v>
      </c>
      <c r="K570" s="89">
        <f t="shared" si="46"/>
        <v>1330</v>
      </c>
      <c r="L570" s="89">
        <f t="shared" si="46"/>
        <v>181392.66999999998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3601850.54</v>
      </c>
      <c r="I576" s="87">
        <f t="shared" si="47"/>
        <v>3601850.54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0</v>
      </c>
      <c r="G578" s="18">
        <v>0</v>
      </c>
      <c r="H578" s="18">
        <v>0</v>
      </c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17882.89</v>
      </c>
      <c r="G581" s="18">
        <v>0</v>
      </c>
      <c r="H581" s="18">
        <v>160242.28</v>
      </c>
      <c r="I581" s="87">
        <f t="shared" si="47"/>
        <v>178125.16999999998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v>0</v>
      </c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230252.11</v>
      </c>
      <c r="I590" s="18">
        <v>0</v>
      </c>
      <c r="J590" s="18">
        <v>97030.02</v>
      </c>
      <c r="K590" s="104">
        <f t="shared" ref="K590:K596" si="48">SUM(H590:J590)</f>
        <v>327282.13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101032.28</v>
      </c>
      <c r="I591" s="18">
        <v>0</v>
      </c>
      <c r="J591" s="18">
        <v>61029.07</v>
      </c>
      <c r="K591" s="104">
        <f t="shared" si="48"/>
        <v>162061.35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0</v>
      </c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12601.9</v>
      </c>
      <c r="I593" s="18">
        <v>0</v>
      </c>
      <c r="J593" s="18">
        <v>0</v>
      </c>
      <c r="K593" s="104">
        <f t="shared" si="48"/>
        <v>12601.9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10149.4</v>
      </c>
      <c r="I594" s="18">
        <v>0</v>
      </c>
      <c r="J594" s="18">
        <v>0</v>
      </c>
      <c r="K594" s="104">
        <f t="shared" si="48"/>
        <v>10149.4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354035.69000000006</v>
      </c>
      <c r="I597" s="108">
        <f>SUM(I590:I596)</f>
        <v>0</v>
      </c>
      <c r="J597" s="108">
        <f>SUM(J590:J596)</f>
        <v>158059.09</v>
      </c>
      <c r="K597" s="108">
        <f>SUM(K590:K596)</f>
        <v>512094.78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158748.04</v>
      </c>
      <c r="I603" s="18">
        <v>0</v>
      </c>
      <c r="J603" s="18">
        <v>0</v>
      </c>
      <c r="K603" s="104">
        <f>SUM(H603:J603)</f>
        <v>158748.04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158748.04</v>
      </c>
      <c r="I604" s="108">
        <f>SUM(I601:I603)</f>
        <v>0</v>
      </c>
      <c r="J604" s="108">
        <f>SUM(J601:J603)</f>
        <v>0</v>
      </c>
      <c r="K604" s="108">
        <f>SUM(K601:K603)</f>
        <v>158748.04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7836.1</v>
      </c>
      <c r="G610" s="18">
        <v>919.24</v>
      </c>
      <c r="H610" s="18">
        <v>0</v>
      </c>
      <c r="I610" s="18">
        <v>282.91000000000003</v>
      </c>
      <c r="J610" s="18">
        <v>0</v>
      </c>
      <c r="K610" s="18">
        <v>0</v>
      </c>
      <c r="L610" s="88">
        <f>SUM(F610:K610)</f>
        <v>9038.25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7836.1</v>
      </c>
      <c r="G613" s="108">
        <f t="shared" si="49"/>
        <v>919.24</v>
      </c>
      <c r="H613" s="108">
        <f t="shared" si="49"/>
        <v>0</v>
      </c>
      <c r="I613" s="108">
        <f t="shared" si="49"/>
        <v>282.91000000000003</v>
      </c>
      <c r="J613" s="108">
        <f t="shared" si="49"/>
        <v>0</v>
      </c>
      <c r="K613" s="108">
        <f t="shared" si="49"/>
        <v>0</v>
      </c>
      <c r="L613" s="89">
        <f t="shared" si="49"/>
        <v>9038.25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942884.80999999994</v>
      </c>
      <c r="H616" s="109">
        <f>SUM(F51)</f>
        <v>942884.80999999994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78949.490000000005</v>
      </c>
      <c r="H617" s="109">
        <f>SUM(G51)</f>
        <v>78949.490000000005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64627.15</v>
      </c>
      <c r="H618" s="109">
        <f>SUM(H51)</f>
        <v>64627.15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195646.42</v>
      </c>
      <c r="H619" s="109">
        <f>SUM(I51)</f>
        <v>195646.41999999998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1424877.71</v>
      </c>
      <c r="H620" s="109">
        <f>SUM(J51)</f>
        <v>1424877.71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531745.90999999992</v>
      </c>
      <c r="H621" s="109">
        <f>F475</f>
        <v>531745.91000000015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53281.68</v>
      </c>
      <c r="H624" s="109">
        <f>I475</f>
        <v>53281.68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1424877.71</v>
      </c>
      <c r="H625" s="109">
        <f>J475</f>
        <v>1424877.71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12928357.440000001</v>
      </c>
      <c r="H626" s="104">
        <f>SUM(F467)</f>
        <v>12928357.439999999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235826.26</v>
      </c>
      <c r="H627" s="104">
        <f>SUM(G467)</f>
        <v>235826.26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284426.40000000002</v>
      </c>
      <c r="H628" s="104">
        <f>SUM(H467)</f>
        <v>284426.40000000002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512.23</v>
      </c>
      <c r="H629" s="104">
        <f>SUM(I467)</f>
        <v>512.23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275969.15000000002</v>
      </c>
      <c r="H630" s="104">
        <f>SUM(J467)</f>
        <v>275969.15000000002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12942677.290000001</v>
      </c>
      <c r="H631" s="104">
        <f>SUM(F471)</f>
        <v>12942677.289999999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284321.44</v>
      </c>
      <c r="H632" s="104">
        <f>SUM(H471)</f>
        <v>284321.44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94361.62</v>
      </c>
      <c r="H633" s="104">
        <f>I368</f>
        <v>94361.62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235826.25999999998</v>
      </c>
      <c r="H634" s="104">
        <f>SUM(G471)</f>
        <v>235826.26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275969.15000000002</v>
      </c>
      <c r="H636" s="164">
        <f>SUM(J467)</f>
        <v>275969.15000000002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88802.26999999999</v>
      </c>
      <c r="H637" s="164">
        <f>SUM(J471)</f>
        <v>88802.27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314963.64</v>
      </c>
      <c r="H638" s="104">
        <f>SUM(F460)</f>
        <v>314963.64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1109914.07</v>
      </c>
      <c r="H639" s="104">
        <f>SUM(G460)</f>
        <v>1109914.07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1424877.71</v>
      </c>
      <c r="H641" s="104">
        <f>SUM(I460)</f>
        <v>1424877.71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6159.15</v>
      </c>
      <c r="H643" s="104">
        <f>H407</f>
        <v>6159.15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269810</v>
      </c>
      <c r="H644" s="104">
        <f>G407</f>
        <v>269810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275969.15000000002</v>
      </c>
      <c r="H645" s="104">
        <f>L407</f>
        <v>275969.15000000002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512094.78</v>
      </c>
      <c r="H646" s="104">
        <f>L207+L225+L243</f>
        <v>512094.78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158748.04</v>
      </c>
      <c r="H647" s="104">
        <f>(J256+J337)-(J254+J335)</f>
        <v>158748.03999999998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354035.69</v>
      </c>
      <c r="H648" s="104">
        <f>H597</f>
        <v>354035.69000000006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158059.09</v>
      </c>
      <c r="H650" s="104">
        <f>J597</f>
        <v>158059.09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4919.72</v>
      </c>
      <c r="H651" s="104">
        <f>K262+K344</f>
        <v>4919.72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269810</v>
      </c>
      <c r="H654" s="104">
        <f>K265+K346</f>
        <v>269810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8140419.4800000023</v>
      </c>
      <c r="G659" s="19">
        <f>(L228+L308+L358)</f>
        <v>0</v>
      </c>
      <c r="H659" s="19">
        <f>(L246+L327+L359)</f>
        <v>4039083.7399999998</v>
      </c>
      <c r="I659" s="19">
        <f>SUM(F659:H659)</f>
        <v>12179503.220000003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114154.46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114154.46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354510.69</v>
      </c>
      <c r="G661" s="19">
        <f>(L225+L305)-(J225+J305)</f>
        <v>0</v>
      </c>
      <c r="H661" s="19">
        <f>(L243+L324)-(J243+J324)</f>
        <v>158059.09</v>
      </c>
      <c r="I661" s="19">
        <f>SUM(F661:H661)</f>
        <v>512569.78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185669.18</v>
      </c>
      <c r="G662" s="199">
        <f>SUM(G574:G586)+SUM(I601:I603)+L611</f>
        <v>0</v>
      </c>
      <c r="H662" s="199">
        <f>SUM(H574:H586)+SUM(J601:J603)+L612</f>
        <v>3762092.82</v>
      </c>
      <c r="I662" s="19">
        <f>SUM(F662:H662)</f>
        <v>3947762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7486085.1500000022</v>
      </c>
      <c r="G663" s="19">
        <f>G659-SUM(G660:G662)</f>
        <v>0</v>
      </c>
      <c r="H663" s="19">
        <f>H659-SUM(H660:H662)</f>
        <v>118931.83000000007</v>
      </c>
      <c r="I663" s="19">
        <f>I659-SUM(I660:I662)</f>
        <v>7605016.9800000023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518.99</v>
      </c>
      <c r="G664" s="248"/>
      <c r="H664" s="248"/>
      <c r="I664" s="19">
        <f>SUM(F664:H664)</f>
        <v>518.99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14424.33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14653.49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-118931.83</v>
      </c>
      <c r="I668" s="19">
        <f>SUM(F668:H668)</f>
        <v>-118931.83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14424.33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14424.33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6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Alton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2237870.06</v>
      </c>
      <c r="C9" s="229">
        <f>'DOE25'!G196+'DOE25'!G214+'DOE25'!G232+'DOE25'!G275+'DOE25'!G294+'DOE25'!G313</f>
        <v>925425.89</v>
      </c>
    </row>
    <row r="10" spans="1:3" x14ac:dyDescent="0.2">
      <c r="A10" t="s">
        <v>779</v>
      </c>
      <c r="B10" s="240">
        <v>2011751.45</v>
      </c>
      <c r="C10" s="240">
        <v>828256.18</v>
      </c>
    </row>
    <row r="11" spans="1:3" x14ac:dyDescent="0.2">
      <c r="A11" t="s">
        <v>780</v>
      </c>
      <c r="B11" s="240">
        <v>134853.37</v>
      </c>
      <c r="C11" s="240">
        <v>55525.56</v>
      </c>
    </row>
    <row r="12" spans="1:3" x14ac:dyDescent="0.2">
      <c r="A12" t="s">
        <v>781</v>
      </c>
      <c r="B12" s="240">
        <v>91265.24</v>
      </c>
      <c r="C12" s="240">
        <v>41644.15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2237870.06</v>
      </c>
      <c r="C13" s="231">
        <f>SUM(C10:C12)</f>
        <v>925425.89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1232856.6200000001</v>
      </c>
      <c r="C18" s="229">
        <f>'DOE25'!G197+'DOE25'!G215+'DOE25'!G233+'DOE25'!G276+'DOE25'!G295+'DOE25'!G314</f>
        <v>468984.61</v>
      </c>
    </row>
    <row r="19" spans="1:3" x14ac:dyDescent="0.2">
      <c r="A19" t="s">
        <v>779</v>
      </c>
      <c r="B19" s="240">
        <v>693557.09</v>
      </c>
      <c r="C19" s="240">
        <v>262631.39</v>
      </c>
    </row>
    <row r="20" spans="1:3" x14ac:dyDescent="0.2">
      <c r="A20" t="s">
        <v>780</v>
      </c>
      <c r="B20" s="240">
        <v>506280.79</v>
      </c>
      <c r="C20" s="240">
        <v>192283.69</v>
      </c>
    </row>
    <row r="21" spans="1:3" x14ac:dyDescent="0.2">
      <c r="A21" t="s">
        <v>781</v>
      </c>
      <c r="B21" s="240">
        <v>33018.74</v>
      </c>
      <c r="C21" s="240">
        <v>14069.53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1232856.6199999999</v>
      </c>
      <c r="C22" s="231">
        <f>SUM(C19:C21)</f>
        <v>468984.61000000004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43776.22</v>
      </c>
      <c r="C36" s="235">
        <f>'DOE25'!G199+'DOE25'!G217+'DOE25'!G235+'DOE25'!G278+'DOE25'!G297+'DOE25'!G316</f>
        <v>4619.3999999999996</v>
      </c>
    </row>
    <row r="37" spans="1:3" x14ac:dyDescent="0.2">
      <c r="A37" t="s">
        <v>779</v>
      </c>
      <c r="B37" s="240">
        <v>1600</v>
      </c>
      <c r="C37" s="240">
        <v>289.44</v>
      </c>
    </row>
    <row r="38" spans="1:3" x14ac:dyDescent="0.2">
      <c r="A38" t="s">
        <v>780</v>
      </c>
      <c r="B38" s="240">
        <v>6236.1</v>
      </c>
      <c r="C38" s="240">
        <v>629.80999999999995</v>
      </c>
    </row>
    <row r="39" spans="1:3" x14ac:dyDescent="0.2">
      <c r="A39" t="s">
        <v>781</v>
      </c>
      <c r="B39" s="240">
        <v>35940.120000000003</v>
      </c>
      <c r="C39" s="240">
        <v>3700.15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43776.22</v>
      </c>
      <c r="C40" s="231">
        <f>SUM(C37:C39)</f>
        <v>4619.3999999999996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Alton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9021123.8200000003</v>
      </c>
      <c r="D5" s="20">
        <f>SUM('DOE25'!L196:L199)+SUM('DOE25'!L214:L217)+SUM('DOE25'!L232:L235)-F5-G5</f>
        <v>8900804.0999999996</v>
      </c>
      <c r="E5" s="243"/>
      <c r="F5" s="255">
        <f>SUM('DOE25'!J196:J199)+SUM('DOE25'!J214:J217)+SUM('DOE25'!J232:J235)</f>
        <v>68322.91</v>
      </c>
      <c r="G5" s="53">
        <f>SUM('DOE25'!K196:K199)+SUM('DOE25'!K214:K217)+SUM('DOE25'!K232:K235)</f>
        <v>51996.81</v>
      </c>
      <c r="H5" s="259"/>
    </row>
    <row r="6" spans="1:9" x14ac:dyDescent="0.2">
      <c r="A6" s="32">
        <v>2100</v>
      </c>
      <c r="B6" t="s">
        <v>801</v>
      </c>
      <c r="C6" s="245">
        <f t="shared" si="0"/>
        <v>395330.9</v>
      </c>
      <c r="D6" s="20">
        <f>'DOE25'!L201+'DOE25'!L219+'DOE25'!L237-F6-G6</f>
        <v>393987.9</v>
      </c>
      <c r="E6" s="243"/>
      <c r="F6" s="255">
        <f>'DOE25'!J201+'DOE25'!J219+'DOE25'!J237</f>
        <v>1303</v>
      </c>
      <c r="G6" s="53">
        <f>'DOE25'!K201+'DOE25'!K219+'DOE25'!K237</f>
        <v>40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178917.56</v>
      </c>
      <c r="D7" s="20">
        <f>'DOE25'!L202+'DOE25'!L220+'DOE25'!L238-F7-G7</f>
        <v>171913.56</v>
      </c>
      <c r="E7" s="243"/>
      <c r="F7" s="255">
        <f>'DOE25'!J202+'DOE25'!J220+'DOE25'!J238</f>
        <v>0</v>
      </c>
      <c r="G7" s="53">
        <f>'DOE25'!K202+'DOE25'!K220+'DOE25'!K238</f>
        <v>7004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28721.580000000005</v>
      </c>
      <c r="D8" s="243"/>
      <c r="E8" s="20">
        <f>'DOE25'!L203+'DOE25'!L221+'DOE25'!L239-F8-G8-D9-D11</f>
        <v>22695.630000000005</v>
      </c>
      <c r="F8" s="255">
        <f>'DOE25'!J203+'DOE25'!J221+'DOE25'!J239</f>
        <v>1486.84</v>
      </c>
      <c r="G8" s="53">
        <f>'DOE25'!K203+'DOE25'!K221+'DOE25'!K239</f>
        <v>4539.1099999999997</v>
      </c>
      <c r="H8" s="259"/>
    </row>
    <row r="9" spans="1:9" x14ac:dyDescent="0.2">
      <c r="A9" s="32">
        <v>2310</v>
      </c>
      <c r="B9" t="s">
        <v>818</v>
      </c>
      <c r="C9" s="245">
        <f t="shared" si="0"/>
        <v>53119.33</v>
      </c>
      <c r="D9" s="244">
        <v>53119.33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9837.5</v>
      </c>
      <c r="D10" s="243"/>
      <c r="E10" s="244">
        <v>9837.5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167522.37</v>
      </c>
      <c r="D11" s="244">
        <v>167522.37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357192.48</v>
      </c>
      <c r="D12" s="20">
        <f>'DOE25'!L204+'DOE25'!L222+'DOE25'!L240-F12-G12</f>
        <v>355109.48</v>
      </c>
      <c r="E12" s="243"/>
      <c r="F12" s="255">
        <f>'DOE25'!J204+'DOE25'!J222+'DOE25'!J240</f>
        <v>0</v>
      </c>
      <c r="G12" s="53">
        <f>'DOE25'!K204+'DOE25'!K222+'DOE25'!K240</f>
        <v>2083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112747.57999999999</v>
      </c>
      <c r="D13" s="243"/>
      <c r="E13" s="20">
        <f>'DOE25'!L205+'DOE25'!L223+'DOE25'!L241-F13-G13</f>
        <v>100597.93999999999</v>
      </c>
      <c r="F13" s="255">
        <f>'DOE25'!J205+'DOE25'!J223+'DOE25'!J241</f>
        <v>0</v>
      </c>
      <c r="G13" s="53">
        <f>'DOE25'!K205+'DOE25'!K223+'DOE25'!K241</f>
        <v>12149.64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832585.12000000011</v>
      </c>
      <c r="D14" s="20">
        <f>'DOE25'!L206+'DOE25'!L224+'DOE25'!L242-F14-G14</f>
        <v>748245.04</v>
      </c>
      <c r="E14" s="243"/>
      <c r="F14" s="255">
        <f>'DOE25'!J206+'DOE25'!J224+'DOE25'!J242</f>
        <v>74787.289999999994</v>
      </c>
      <c r="G14" s="53">
        <f>'DOE25'!K206+'DOE25'!K224+'DOE25'!K242</f>
        <v>9552.7900000000009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512094.78</v>
      </c>
      <c r="D15" s="20">
        <f>'DOE25'!L207+'DOE25'!L225+'DOE25'!L243-F15-G15</f>
        <v>512094.78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22000</v>
      </c>
      <c r="D22" s="243"/>
      <c r="E22" s="243"/>
      <c r="F22" s="255">
        <f>'DOE25'!L254+'DOE25'!L335</f>
        <v>22000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986592.05</v>
      </c>
      <c r="D25" s="243"/>
      <c r="E25" s="243"/>
      <c r="F25" s="258"/>
      <c r="G25" s="256"/>
      <c r="H25" s="257">
        <f>'DOE25'!L259+'DOE25'!L260+'DOE25'!L340+'DOE25'!L341</f>
        <v>986592.05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148726.71999999997</v>
      </c>
      <c r="D29" s="20">
        <f>'DOE25'!L357+'DOE25'!L358+'DOE25'!L359-'DOE25'!I366-F29-G29</f>
        <v>145907.23999999996</v>
      </c>
      <c r="E29" s="243"/>
      <c r="F29" s="255">
        <f>'DOE25'!J357+'DOE25'!J358+'DOE25'!J359</f>
        <v>1669.48</v>
      </c>
      <c r="G29" s="53">
        <f>'DOE25'!K357+'DOE25'!K358+'DOE25'!K359</f>
        <v>1150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284321.44</v>
      </c>
      <c r="D31" s="20">
        <f>'DOE25'!L289+'DOE25'!L308+'DOE25'!L327+'DOE25'!L332+'DOE25'!L333+'DOE25'!L334-F31-G31</f>
        <v>271473.44</v>
      </c>
      <c r="E31" s="243"/>
      <c r="F31" s="255">
        <f>'DOE25'!J289+'DOE25'!J308+'DOE25'!J327+'DOE25'!J332+'DOE25'!J333+'DOE25'!J334</f>
        <v>12848</v>
      </c>
      <c r="G31" s="53">
        <f>'DOE25'!K289+'DOE25'!K308+'DOE25'!K327+'DOE25'!K332+'DOE25'!K333+'DOE25'!K334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11720177.24</v>
      </c>
      <c r="E33" s="246">
        <f>SUM(E5:E31)</f>
        <v>133131.07</v>
      </c>
      <c r="F33" s="246">
        <f>SUM(F5:F31)</f>
        <v>182417.52</v>
      </c>
      <c r="G33" s="246">
        <f>SUM(G5:G31)</f>
        <v>88515.35</v>
      </c>
      <c r="H33" s="246">
        <f>SUM(H5:H31)</f>
        <v>986592.05</v>
      </c>
    </row>
    <row r="35" spans="2:8" ht="12" thickBot="1" x14ac:dyDescent="0.25">
      <c r="B35" s="253" t="s">
        <v>847</v>
      </c>
      <c r="D35" s="254">
        <f>E33</f>
        <v>133131.07</v>
      </c>
      <c r="E35" s="249"/>
    </row>
    <row r="36" spans="2:8" ht="12" thickTop="1" x14ac:dyDescent="0.2">
      <c r="B36" t="s">
        <v>815</v>
      </c>
      <c r="D36" s="20">
        <f>D33</f>
        <v>11720177.24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645854.99</v>
      </c>
      <c r="D8" s="95">
        <f>'DOE25'!G9</f>
        <v>112</v>
      </c>
      <c r="E8" s="95">
        <f>'DOE25'!H9</f>
        <v>0</v>
      </c>
      <c r="F8" s="95">
        <f>'DOE25'!I9</f>
        <v>195646.42</v>
      </c>
      <c r="G8" s="95">
        <f>'DOE25'!J9</f>
        <v>1409067.71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50079.15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264247.84999999998</v>
      </c>
      <c r="D11" s="95">
        <f>'DOE25'!G12</f>
        <v>4919.72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32781.97</v>
      </c>
      <c r="D12" s="95">
        <f>'DOE25'!G13</f>
        <v>23838.62</v>
      </c>
      <c r="E12" s="95">
        <f>'DOE25'!H13</f>
        <v>64627.15</v>
      </c>
      <c r="F12" s="95">
        <f>'DOE25'!I13</f>
        <v>0</v>
      </c>
      <c r="G12" s="95">
        <f>'DOE25'!J13</f>
        <v>15810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942884.80999999994</v>
      </c>
      <c r="D18" s="41">
        <f>SUM(D8:D17)</f>
        <v>78949.490000000005</v>
      </c>
      <c r="E18" s="41">
        <f>SUM(E8:E17)</f>
        <v>64627.15</v>
      </c>
      <c r="F18" s="41">
        <f>SUM(F8:F17)</f>
        <v>195646.42</v>
      </c>
      <c r="G18" s="41">
        <f>SUM(G8:G17)</f>
        <v>1424877.71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75996.17</v>
      </c>
      <c r="E21" s="95">
        <f>'DOE25'!H22</f>
        <v>50806.66</v>
      </c>
      <c r="F21" s="95">
        <f>'DOE25'!I22</f>
        <v>142364.74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35052.21</v>
      </c>
      <c r="D23" s="95">
        <f>'DOE25'!G24</f>
        <v>73.5</v>
      </c>
      <c r="E23" s="95">
        <f>'DOE25'!H24</f>
        <v>3825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376086.69</v>
      </c>
      <c r="D27" s="95">
        <f>'DOE25'!G28</f>
        <v>2879.82</v>
      </c>
      <c r="E27" s="95">
        <f>'DOE25'!H28</f>
        <v>9588.34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407.15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411138.9</v>
      </c>
      <c r="D31" s="41">
        <f>SUM(D21:D30)</f>
        <v>78949.490000000005</v>
      </c>
      <c r="E31" s="41">
        <f>SUM(E21:E30)</f>
        <v>64627.15</v>
      </c>
      <c r="F31" s="41">
        <f>SUM(F21:F30)</f>
        <v>142364.74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53281.68</v>
      </c>
      <c r="G46" s="95">
        <f>'DOE25'!J47</f>
        <v>1424877.71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98500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433245.91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531745.90999999992</v>
      </c>
      <c r="D49" s="41">
        <f>SUM(D34:D48)</f>
        <v>0</v>
      </c>
      <c r="E49" s="41">
        <f>SUM(E34:E48)</f>
        <v>0</v>
      </c>
      <c r="F49" s="41">
        <f>SUM(F34:F48)</f>
        <v>53281.68</v>
      </c>
      <c r="G49" s="41">
        <f>SUM(G34:G48)</f>
        <v>1424877.71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942884.80999999994</v>
      </c>
      <c r="D50" s="41">
        <f>D49+D31</f>
        <v>78949.490000000005</v>
      </c>
      <c r="E50" s="41">
        <f>E49+E31</f>
        <v>64627.15</v>
      </c>
      <c r="F50" s="41">
        <f>F49+F31</f>
        <v>195646.41999999998</v>
      </c>
      <c r="G50" s="41">
        <f>G49+G31</f>
        <v>1424877.71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8655420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1492.6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129.36000000000001</v>
      </c>
      <c r="E58" s="95">
        <f>'DOE25'!H95</f>
        <v>0</v>
      </c>
      <c r="F58" s="95">
        <f>'DOE25'!I95</f>
        <v>512.23</v>
      </c>
      <c r="G58" s="95">
        <f>'DOE25'!J95</f>
        <v>6159.15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114154.46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60769.380000000005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62261.98</v>
      </c>
      <c r="D61" s="130">
        <f>SUM(D56:D60)</f>
        <v>114283.82</v>
      </c>
      <c r="E61" s="130">
        <f>SUM(E56:E60)</f>
        <v>0</v>
      </c>
      <c r="F61" s="130">
        <f>SUM(F56:F60)</f>
        <v>512.23</v>
      </c>
      <c r="G61" s="130">
        <f>SUM(G56:G60)</f>
        <v>6159.15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8717681.9800000004</v>
      </c>
      <c r="D62" s="22">
        <f>D55+D61</f>
        <v>114283.82</v>
      </c>
      <c r="E62" s="22">
        <f>E55+E61</f>
        <v>0</v>
      </c>
      <c r="F62" s="22">
        <f>F55+F61</f>
        <v>512.23</v>
      </c>
      <c r="G62" s="22">
        <f>G55+G61</f>
        <v>6159.15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3645381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3645381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454795.34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43294.8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498090.14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4143471.14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15872.03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67204.320000000007</v>
      </c>
      <c r="D87" s="95">
        <f>SUM('DOE25'!G152:G160)</f>
        <v>100750.69</v>
      </c>
      <c r="E87" s="95">
        <f>SUM('DOE25'!H152:H160)</f>
        <v>284426.40000000002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67204.320000000007</v>
      </c>
      <c r="D90" s="131">
        <f>SUM(D84:D89)</f>
        <v>116622.72</v>
      </c>
      <c r="E90" s="131">
        <f>SUM(E84:E89)</f>
        <v>284426.40000000002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4919.72</v>
      </c>
      <c r="E95" s="95">
        <f>'DOE25'!H178</f>
        <v>0</v>
      </c>
      <c r="F95" s="95">
        <f>'DOE25'!I178</f>
        <v>0</v>
      </c>
      <c r="G95" s="95">
        <f>'DOE25'!J178</f>
        <v>269810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4919.72</v>
      </c>
      <c r="E102" s="86">
        <f>SUM(E92:E101)</f>
        <v>0</v>
      </c>
      <c r="F102" s="86">
        <f>SUM(F92:F101)</f>
        <v>0</v>
      </c>
      <c r="G102" s="86">
        <f>SUM(G92:G101)</f>
        <v>269810</v>
      </c>
    </row>
    <row r="103" spans="1:7" ht="12.75" thickTop="1" thickBot="1" x14ac:dyDescent="0.25">
      <c r="A103" s="33" t="s">
        <v>765</v>
      </c>
      <c r="C103" s="86">
        <f>C62+C80+C90+C102</f>
        <v>12928357.440000001</v>
      </c>
      <c r="D103" s="86">
        <f>D62+D80+D90+D102</f>
        <v>235826.26</v>
      </c>
      <c r="E103" s="86">
        <f>E62+E80+E90+E102</f>
        <v>284426.40000000002</v>
      </c>
      <c r="F103" s="86">
        <f>F62+F80+F90+F102</f>
        <v>512.23</v>
      </c>
      <c r="G103" s="86">
        <f>G62+G80+G102</f>
        <v>275969.15000000002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7040507.6199999992</v>
      </c>
      <c r="D108" s="24" t="s">
        <v>289</v>
      </c>
      <c r="E108" s="95">
        <f>('DOE25'!L275)+('DOE25'!L294)+('DOE25'!L313)</f>
        <v>35677.949999999997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1909083.3800000001</v>
      </c>
      <c r="D109" s="24" t="s">
        <v>289</v>
      </c>
      <c r="E109" s="95">
        <f>('DOE25'!L276)+('DOE25'!L295)+('DOE25'!L314)</f>
        <v>133082.28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71532.820000000007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9021123.8200000003</v>
      </c>
      <c r="D114" s="86">
        <f>SUM(D108:D113)</f>
        <v>0</v>
      </c>
      <c r="E114" s="86">
        <f>SUM(E108:E113)</f>
        <v>168760.22999999998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395330.9</v>
      </c>
      <c r="D117" s="24" t="s">
        <v>289</v>
      </c>
      <c r="E117" s="95">
        <f>+('DOE25'!L280)+('DOE25'!L299)+('DOE25'!L318)</f>
        <v>91488.75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178917.56</v>
      </c>
      <c r="D118" s="24" t="s">
        <v>289</v>
      </c>
      <c r="E118" s="95">
        <f>+('DOE25'!L281)+('DOE25'!L300)+('DOE25'!L319)</f>
        <v>23597.460000000003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249363.28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357192.48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112747.57999999999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832585.12000000011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512094.78</v>
      </c>
      <c r="D123" s="24" t="s">
        <v>289</v>
      </c>
      <c r="E123" s="95">
        <f>+('DOE25'!L286)+('DOE25'!L305)+('DOE25'!L324)</f>
        <v>475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235826.25999999998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2638231.7000000002</v>
      </c>
      <c r="D127" s="86">
        <f>SUM(D117:D126)</f>
        <v>235826.25999999998</v>
      </c>
      <c r="E127" s="86">
        <f>SUM(E117:E126)</f>
        <v>115561.21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22000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963000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23592.05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4919.72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62117.649999999994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213851.5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-6159.1500000000233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1283321.77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12942677.289999999</v>
      </c>
      <c r="D144" s="86">
        <f>(D114+D127+D143)</f>
        <v>235826.25999999998</v>
      </c>
      <c r="E144" s="86">
        <f>(E114+E127+E143)</f>
        <v>284321.44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07/02</v>
      </c>
      <c r="C151" s="152" t="str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08/12</v>
      </c>
      <c r="C152" s="152" t="str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9633000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4.9000000000000004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963000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963000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963000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963000</v>
      </c>
    </row>
    <row r="158" spans="1:9" x14ac:dyDescent="0.2">
      <c r="A158" s="22" t="s">
        <v>35</v>
      </c>
      <c r="B158" s="137">
        <f>'DOE25'!F497</f>
        <v>963000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963000</v>
      </c>
    </row>
    <row r="159" spans="1:9" x14ac:dyDescent="0.2">
      <c r="A159" s="22" t="s">
        <v>36</v>
      </c>
      <c r="B159" s="137">
        <f>'DOE25'!F498</f>
        <v>23593.5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23593.5</v>
      </c>
    </row>
    <row r="160" spans="1:9" x14ac:dyDescent="0.2">
      <c r="A160" s="22" t="s">
        <v>37</v>
      </c>
      <c r="B160" s="137">
        <f>'DOE25'!F499</f>
        <v>986593.5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986593.5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Alton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14424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14424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7076186</v>
      </c>
      <c r="D10" s="182">
        <f>ROUND((C10/$C$28)*100,1)</f>
        <v>58.5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2042166</v>
      </c>
      <c r="D11" s="182">
        <f>ROUND((C11/$C$28)*100,1)</f>
        <v>16.899999999999999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71533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486820</v>
      </c>
      <c r="D15" s="182">
        <f t="shared" ref="D15:D27" si="0">ROUND((C15/$C$28)*100,1)</f>
        <v>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202515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249363</v>
      </c>
      <c r="D17" s="182">
        <f t="shared" si="0"/>
        <v>2.1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357192</v>
      </c>
      <c r="D18" s="182">
        <f t="shared" si="0"/>
        <v>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112748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832585</v>
      </c>
      <c r="D20" s="182">
        <f t="shared" si="0"/>
        <v>6.9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512570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23592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121671.54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12088941.539999999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22000</v>
      </c>
    </row>
    <row r="30" spans="1:4" x14ac:dyDescent="0.2">
      <c r="B30" s="187" t="s">
        <v>729</v>
      </c>
      <c r="C30" s="180">
        <f>SUM(C28:C29)</f>
        <v>12110941.539999999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963000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8655420</v>
      </c>
      <c r="D35" s="182">
        <f t="shared" ref="D35:D40" si="1">ROUND((C35/$C$41)*100,1)</f>
        <v>64.900000000000006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69062.720000000671</v>
      </c>
      <c r="D36" s="182">
        <f t="shared" si="1"/>
        <v>0.5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3645381</v>
      </c>
      <c r="D37" s="182">
        <f t="shared" si="1"/>
        <v>27.3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498090</v>
      </c>
      <c r="D38" s="182">
        <f t="shared" si="1"/>
        <v>3.7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468253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13336206.720000001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Alton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2013-10-02T14:47:28Z</cp:lastPrinted>
  <dcterms:created xsi:type="dcterms:W3CDTF">1997-12-04T19:04:30Z</dcterms:created>
  <dcterms:modified xsi:type="dcterms:W3CDTF">2013-10-30T18:35:57Z</dcterms:modified>
</cp:coreProperties>
</file>