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10" i="12" l="1"/>
  <c r="C11" i="12"/>
  <c r="B10" i="12"/>
  <c r="B13" i="12"/>
  <c r="B11" i="12"/>
  <c r="F9" i="1"/>
  <c r="C8" i="2" s="1"/>
  <c r="C37" i="10"/>
  <c r="F40" i="2"/>
  <c r="D39" i="2"/>
  <c r="G654" i="1"/>
  <c r="J654" i="1" s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E49" i="2" s="1"/>
  <c r="D36" i="2"/>
  <c r="C36" i="2"/>
  <c r="I454" i="1"/>
  <c r="J45" i="1"/>
  <c r="G44" i="2" s="1"/>
  <c r="I457" i="1"/>
  <c r="J39" i="1" s="1"/>
  <c r="G38" i="2"/>
  <c r="C67" i="2"/>
  <c r="B2" i="13"/>
  <c r="F8" i="13"/>
  <c r="G8" i="13"/>
  <c r="L203" i="1"/>
  <c r="L221" i="1"/>
  <c r="L239" i="1"/>
  <c r="D39" i="13"/>
  <c r="F13" i="13"/>
  <c r="G13" i="13"/>
  <c r="L205" i="1"/>
  <c r="E13" i="13" s="1"/>
  <c r="C13" i="13" s="1"/>
  <c r="L223" i="1"/>
  <c r="C19" i="10" s="1"/>
  <c r="L241" i="1"/>
  <c r="F16" i="13"/>
  <c r="G16" i="13"/>
  <c r="L208" i="1"/>
  <c r="L226" i="1"/>
  <c r="L244" i="1"/>
  <c r="F5" i="13"/>
  <c r="D5" i="13" s="1"/>
  <c r="C5" i="13" s="1"/>
  <c r="G5" i="13"/>
  <c r="L196" i="1"/>
  <c r="C108" i="2" s="1"/>
  <c r="L197" i="1"/>
  <c r="L198" i="1"/>
  <c r="L199" i="1"/>
  <c r="L214" i="1"/>
  <c r="L228" i="1" s="1"/>
  <c r="G659" i="1" s="1"/>
  <c r="G663" i="1" s="1"/>
  <c r="G666" i="1" s="1"/>
  <c r="L215" i="1"/>
  <c r="L216" i="1"/>
  <c r="L217" i="1"/>
  <c r="L232" i="1"/>
  <c r="L246" i="1" s="1"/>
  <c r="L233" i="1"/>
  <c r="L234" i="1"/>
  <c r="L235" i="1"/>
  <c r="F6" i="13"/>
  <c r="G6" i="13"/>
  <c r="L201" i="1"/>
  <c r="L219" i="1"/>
  <c r="F7" i="13"/>
  <c r="G7" i="13"/>
  <c r="L202" i="1"/>
  <c r="L220" i="1"/>
  <c r="L238" i="1"/>
  <c r="C118" i="2" s="1"/>
  <c r="F12" i="13"/>
  <c r="G12" i="13"/>
  <c r="L204" i="1"/>
  <c r="L222" i="1"/>
  <c r="D12" i="13" s="1"/>
  <c r="C12" i="13" s="1"/>
  <c r="L240" i="1"/>
  <c r="F14" i="13"/>
  <c r="G14" i="13"/>
  <c r="L206" i="1"/>
  <c r="C20" i="10" s="1"/>
  <c r="L224" i="1"/>
  <c r="L242" i="1"/>
  <c r="F15" i="13"/>
  <c r="G15" i="13"/>
  <c r="L207" i="1"/>
  <c r="F661" i="1" s="1"/>
  <c r="L225" i="1"/>
  <c r="G649" i="1" s="1"/>
  <c r="L243" i="1"/>
  <c r="H661" i="1" s="1"/>
  <c r="F17" i="13"/>
  <c r="G17" i="13"/>
  <c r="D17" i="13"/>
  <c r="C17" i="13" s="1"/>
  <c r="L250" i="1"/>
  <c r="F18" i="13"/>
  <c r="G18" i="13"/>
  <c r="L251" i="1"/>
  <c r="C113" i="2"/>
  <c r="F19" i="13"/>
  <c r="G19" i="13"/>
  <c r="C19" i="13"/>
  <c r="L252" i="1"/>
  <c r="D19" i="13" s="1"/>
  <c r="F29" i="13"/>
  <c r="G29" i="13"/>
  <c r="L357" i="1"/>
  <c r="L358" i="1"/>
  <c r="G660" i="1" s="1"/>
  <c r="L359" i="1"/>
  <c r="I366" i="1"/>
  <c r="J289" i="1"/>
  <c r="J308" i="1"/>
  <c r="J327" i="1"/>
  <c r="K289" i="1"/>
  <c r="K308" i="1"/>
  <c r="K327" i="1"/>
  <c r="L275" i="1"/>
  <c r="L289" i="1" s="1"/>
  <c r="L276" i="1"/>
  <c r="L277" i="1"/>
  <c r="E110" i="2" s="1"/>
  <c r="L278" i="1"/>
  <c r="L280" i="1"/>
  <c r="E117" i="2" s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E123" i="2"/>
  <c r="L325" i="1"/>
  <c r="L332" i="1"/>
  <c r="L333" i="1"/>
  <c r="L334" i="1"/>
  <c r="L259" i="1"/>
  <c r="L260" i="1"/>
  <c r="H25" i="13"/>
  <c r="H33" i="13" s="1"/>
  <c r="L340" i="1"/>
  <c r="E130" i="2" s="1"/>
  <c r="L341" i="1"/>
  <c r="L254" i="1"/>
  <c r="L335" i="1"/>
  <c r="E129" i="2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C9" i="12"/>
  <c r="B18" i="12"/>
  <c r="B22" i="12"/>
  <c r="C18" i="12"/>
  <c r="C22" i="12"/>
  <c r="A22" i="12" s="1"/>
  <c r="B1" i="12"/>
  <c r="L386" i="1"/>
  <c r="L387" i="1"/>
  <c r="L388" i="1"/>
  <c r="L389" i="1"/>
  <c r="L390" i="1"/>
  <c r="L392" i="1" s="1"/>
  <c r="C137" i="2" s="1"/>
  <c r="L391" i="1"/>
  <c r="L394" i="1"/>
  <c r="L400" i="1" s="1"/>
  <c r="L395" i="1"/>
  <c r="L396" i="1"/>
  <c r="L397" i="1"/>
  <c r="L398" i="1"/>
  <c r="L399" i="1"/>
  <c r="L402" i="1"/>
  <c r="L406" i="1" s="1"/>
  <c r="C139" i="2" s="1"/>
  <c r="L403" i="1"/>
  <c r="L404" i="1"/>
  <c r="L405" i="1"/>
  <c r="L265" i="1"/>
  <c r="J59" i="1"/>
  <c r="G55" i="2"/>
  <c r="G58" i="2"/>
  <c r="G61" i="2"/>
  <c r="G60" i="2"/>
  <c r="F2" i="11"/>
  <c r="L612" i="1"/>
  <c r="H662" i="1"/>
  <c r="L611" i="1"/>
  <c r="G662" i="1"/>
  <c r="L610" i="1"/>
  <c r="F662" i="1"/>
  <c r="C40" i="10"/>
  <c r="F59" i="1"/>
  <c r="C55" i="2"/>
  <c r="G59" i="1"/>
  <c r="D55" i="2"/>
  <c r="H59" i="1"/>
  <c r="I59" i="1"/>
  <c r="F78" i="1"/>
  <c r="F93" i="1"/>
  <c r="C57" i="2" s="1"/>
  <c r="F110" i="1"/>
  <c r="G110" i="1"/>
  <c r="H78" i="1"/>
  <c r="H93" i="1"/>
  <c r="H110" i="1"/>
  <c r="I110" i="1"/>
  <c r="J110" i="1"/>
  <c r="J111" i="1"/>
  <c r="F120" i="1"/>
  <c r="F135" i="1"/>
  <c r="F139" i="1" s="1"/>
  <c r="G120" i="1"/>
  <c r="G135" i="1"/>
  <c r="G139" i="1" s="1"/>
  <c r="G192" i="1" s="1"/>
  <c r="G627" i="1" s="1"/>
  <c r="J627" i="1" s="1"/>
  <c r="H120" i="1"/>
  <c r="H135" i="1"/>
  <c r="I120" i="1"/>
  <c r="I135" i="1"/>
  <c r="J120" i="1"/>
  <c r="J135" i="1"/>
  <c r="F146" i="1"/>
  <c r="F161" i="1"/>
  <c r="G146" i="1"/>
  <c r="G161" i="1"/>
  <c r="H146" i="1"/>
  <c r="H161" i="1"/>
  <c r="I146" i="1"/>
  <c r="F84" i="2" s="1"/>
  <c r="I161" i="1"/>
  <c r="C13" i="10"/>
  <c r="L249" i="1"/>
  <c r="C112" i="2" s="1"/>
  <c r="L331" i="1"/>
  <c r="C23" i="10"/>
  <c r="L253" i="1"/>
  <c r="C25" i="10"/>
  <c r="L267" i="1"/>
  <c r="L268" i="1"/>
  <c r="L348" i="1"/>
  <c r="L349" i="1"/>
  <c r="E142" i="2"/>
  <c r="I664" i="1"/>
  <c r="I669" i="1"/>
  <c r="I668" i="1"/>
  <c r="C42" i="10"/>
  <c r="L373" i="1"/>
  <c r="L381" i="1" s="1"/>
  <c r="G635" i="1" s="1"/>
  <c r="J635" i="1" s="1"/>
  <c r="L374" i="1"/>
  <c r="L375" i="1"/>
  <c r="L376" i="1"/>
  <c r="L377" i="1"/>
  <c r="L378" i="1"/>
  <c r="L379" i="1"/>
  <c r="B2" i="10"/>
  <c r="L343" i="1"/>
  <c r="E133" i="2"/>
  <c r="L344" i="1"/>
  <c r="E134" i="2"/>
  <c r="L345" i="1"/>
  <c r="E136" i="2"/>
  <c r="L346" i="1"/>
  <c r="K350" i="1"/>
  <c r="L520" i="1"/>
  <c r="L523" i="1"/>
  <c r="L521" i="1"/>
  <c r="F549" i="1"/>
  <c r="L522" i="1"/>
  <c r="F550" i="1"/>
  <c r="L525" i="1"/>
  <c r="G548" i="1"/>
  <c r="L526" i="1"/>
  <c r="G549" i="1"/>
  <c r="L527" i="1"/>
  <c r="G550" i="1"/>
  <c r="L530" i="1"/>
  <c r="H548" i="1"/>
  <c r="L531" i="1"/>
  <c r="H549" i="1"/>
  <c r="L532" i="1"/>
  <c r="H550" i="1" s="1"/>
  <c r="K550" i="1" s="1"/>
  <c r="L535" i="1"/>
  <c r="I548" i="1" s="1"/>
  <c r="L536" i="1"/>
  <c r="I549" i="1" s="1"/>
  <c r="L537" i="1"/>
  <c r="I550" i="1" s="1"/>
  <c r="I551" i="1"/>
  <c r="L540" i="1"/>
  <c r="J548" i="1"/>
  <c r="L541" i="1"/>
  <c r="J549" i="1"/>
  <c r="L542" i="1"/>
  <c r="J550" i="1"/>
  <c r="E131" i="2"/>
  <c r="K269" i="1"/>
  <c r="J269" i="1"/>
  <c r="I269" i="1"/>
  <c r="H269" i="1"/>
  <c r="G269" i="1"/>
  <c r="F269" i="1"/>
  <c r="C131" i="2"/>
  <c r="A1" i="2"/>
  <c r="A2" i="2"/>
  <c r="D8" i="2"/>
  <c r="E8" i="2"/>
  <c r="F8" i="2"/>
  <c r="I438" i="1"/>
  <c r="J9" i="1" s="1"/>
  <c r="C9" i="2"/>
  <c r="D9" i="2"/>
  <c r="E9" i="2"/>
  <c r="F9" i="2"/>
  <c r="I439" i="1"/>
  <c r="J10" i="1" s="1"/>
  <c r="G9" i="2"/>
  <c r="C10" i="2"/>
  <c r="C11" i="2"/>
  <c r="C18" i="2" s="1"/>
  <c r="D11" i="2"/>
  <c r="E11" i="2"/>
  <c r="E18" i="2" s="1"/>
  <c r="F11" i="2"/>
  <c r="I440" i="1"/>
  <c r="J12" i="1" s="1"/>
  <c r="G11" i="2" s="1"/>
  <c r="C12" i="2"/>
  <c r="D12" i="2"/>
  <c r="E12" i="2"/>
  <c r="F12" i="2"/>
  <c r="I441" i="1"/>
  <c r="J13" i="1" s="1"/>
  <c r="G12" i="2"/>
  <c r="C13" i="2"/>
  <c r="D13" i="2"/>
  <c r="E13" i="2"/>
  <c r="F13" i="2"/>
  <c r="F18" i="2" s="1"/>
  <c r="I442" i="1"/>
  <c r="J14" i="1"/>
  <c r="G13" i="2" s="1"/>
  <c r="F14" i="2"/>
  <c r="C15" i="2"/>
  <c r="D15" i="2"/>
  <c r="E15" i="2"/>
  <c r="F15" i="2"/>
  <c r="C16" i="2"/>
  <c r="D16" i="2"/>
  <c r="E16" i="2"/>
  <c r="F16" i="2"/>
  <c r="I443" i="1"/>
  <c r="J17" i="1"/>
  <c r="C17" i="2"/>
  <c r="D17" i="2"/>
  <c r="E17" i="2"/>
  <c r="F17" i="2"/>
  <c r="I444" i="1"/>
  <c r="J18" i="1"/>
  <c r="G17" i="2" s="1"/>
  <c r="C21" i="2"/>
  <c r="D21" i="2"/>
  <c r="E21" i="2"/>
  <c r="F21" i="2"/>
  <c r="I447" i="1"/>
  <c r="C22" i="2"/>
  <c r="D22" i="2"/>
  <c r="E22" i="2"/>
  <c r="F22" i="2"/>
  <c r="I448" i="1"/>
  <c r="J23" i="1" s="1"/>
  <c r="G22" i="2"/>
  <c r="C23" i="2"/>
  <c r="D23" i="2"/>
  <c r="E23" i="2"/>
  <c r="F23" i="2"/>
  <c r="F31" i="2" s="1"/>
  <c r="I449" i="1"/>
  <c r="J24" i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/>
  <c r="C34" i="2"/>
  <c r="D34" i="2"/>
  <c r="E34" i="2"/>
  <c r="F34" i="2"/>
  <c r="C35" i="2"/>
  <c r="D35" i="2"/>
  <c r="E35" i="2"/>
  <c r="F35" i="2"/>
  <c r="I453" i="1"/>
  <c r="J48" i="1"/>
  <c r="G47" i="2" s="1"/>
  <c r="I455" i="1"/>
  <c r="J43" i="1" s="1"/>
  <c r="I456" i="1"/>
  <c r="I458" i="1"/>
  <c r="J47" i="1"/>
  <c r="C48" i="2"/>
  <c r="E55" i="2"/>
  <c r="C56" i="2"/>
  <c r="E56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7" i="2" s="1"/>
  <c r="C75" i="2"/>
  <c r="E75" i="2"/>
  <c r="F75" i="2"/>
  <c r="C76" i="2"/>
  <c r="D76" i="2"/>
  <c r="D77" i="2"/>
  <c r="E76" i="2"/>
  <c r="E77" i="2"/>
  <c r="F76" i="2"/>
  <c r="G76" i="2"/>
  <c r="G77" i="2" s="1"/>
  <c r="C78" i="2"/>
  <c r="D78" i="2"/>
  <c r="D80" i="2"/>
  <c r="E78" i="2"/>
  <c r="C79" i="2"/>
  <c r="E79" i="2"/>
  <c r="D84" i="2"/>
  <c r="C86" i="2"/>
  <c r="E86" i="2"/>
  <c r="F86" i="2"/>
  <c r="C87" i="2"/>
  <c r="D87" i="2"/>
  <c r="E87" i="2"/>
  <c r="F87" i="2"/>
  <c r="C88" i="2"/>
  <c r="D88" i="2"/>
  <c r="D90" i="2"/>
  <c r="E88" i="2"/>
  <c r="F88" i="2"/>
  <c r="C89" i="2"/>
  <c r="C92" i="2"/>
  <c r="F92" i="2"/>
  <c r="C93" i="2"/>
  <c r="F93" i="2"/>
  <c r="D95" i="2"/>
  <c r="E95" i="2"/>
  <c r="F95" i="2"/>
  <c r="F102" i="2" s="1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C102" i="2" s="1"/>
  <c r="D99" i="2"/>
  <c r="E99" i="2"/>
  <c r="F99" i="2"/>
  <c r="C100" i="2"/>
  <c r="D100" i="2"/>
  <c r="E100" i="2"/>
  <c r="F100" i="2"/>
  <c r="C101" i="2"/>
  <c r="D101" i="2"/>
  <c r="E101" i="2"/>
  <c r="F101" i="2"/>
  <c r="E111" i="2"/>
  <c r="E112" i="2"/>
  <c r="D114" i="2"/>
  <c r="F114" i="2"/>
  <c r="G114" i="2"/>
  <c r="C121" i="2"/>
  <c r="F127" i="2"/>
  <c r="G127" i="2"/>
  <c r="C129" i="2"/>
  <c r="D133" i="2"/>
  <c r="D143" i="2"/>
  <c r="F133" i="2"/>
  <c r="K418" i="1"/>
  <c r="K433" i="1" s="1"/>
  <c r="G133" i="2" s="1"/>
  <c r="G143" i="2" s="1"/>
  <c r="G144" i="2" s="1"/>
  <c r="K426" i="1"/>
  <c r="K432" i="1"/>
  <c r="L262" i="1"/>
  <c r="C134" i="2"/>
  <c r="L263" i="1"/>
  <c r="C135" i="2"/>
  <c r="L264" i="1"/>
  <c r="C136" i="2"/>
  <c r="C141" i="2"/>
  <c r="E141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G156" i="2" s="1"/>
  <c r="E156" i="2"/>
  <c r="F156" i="2"/>
  <c r="B157" i="2"/>
  <c r="C157" i="2"/>
  <c r="D157" i="2"/>
  <c r="E157" i="2"/>
  <c r="F157" i="2"/>
  <c r="B158" i="2"/>
  <c r="G158" i="2" s="1"/>
  <c r="C158" i="2"/>
  <c r="D158" i="2"/>
  <c r="E158" i="2"/>
  <c r="F158" i="2"/>
  <c r="B159" i="2"/>
  <c r="C159" i="2"/>
  <c r="D159" i="2"/>
  <c r="E159" i="2"/>
  <c r="F159" i="2"/>
  <c r="F499" i="1"/>
  <c r="B160" i="2"/>
  <c r="G499" i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/>
  <c r="G163" i="2" s="1"/>
  <c r="G502" i="1"/>
  <c r="C163" i="2"/>
  <c r="H502" i="1"/>
  <c r="D163" i="2"/>
  <c r="I502" i="1"/>
  <c r="E163" i="2"/>
  <c r="J502" i="1"/>
  <c r="F163" i="2"/>
  <c r="G19" i="1"/>
  <c r="G617" i="1"/>
  <c r="H19" i="1"/>
  <c r="G618" i="1"/>
  <c r="I19" i="1"/>
  <c r="F32" i="1"/>
  <c r="G32" i="1"/>
  <c r="H32" i="1"/>
  <c r="I32" i="1"/>
  <c r="F50" i="1"/>
  <c r="G50" i="1"/>
  <c r="G51" i="1" s="1"/>
  <c r="H617" i="1" s="1"/>
  <c r="J617" i="1" s="1"/>
  <c r="H50" i="1"/>
  <c r="G623" i="1"/>
  <c r="I50" i="1"/>
  <c r="I51" i="1"/>
  <c r="H619" i="1" s="1"/>
  <c r="F176" i="1"/>
  <c r="I176" i="1"/>
  <c r="F182" i="1"/>
  <c r="G182" i="1"/>
  <c r="G191" i="1"/>
  <c r="H182" i="1"/>
  <c r="I182" i="1"/>
  <c r="I191" i="1" s="1"/>
  <c r="J182" i="1"/>
  <c r="G644" i="1"/>
  <c r="J191" i="1"/>
  <c r="F187" i="1"/>
  <c r="G187" i="1"/>
  <c r="H187" i="1"/>
  <c r="H191" i="1" s="1"/>
  <c r="I187" i="1"/>
  <c r="F210" i="1"/>
  <c r="G210" i="1"/>
  <c r="H210" i="1"/>
  <c r="I210" i="1"/>
  <c r="J210" i="1"/>
  <c r="K210" i="1"/>
  <c r="F228" i="1"/>
  <c r="G228" i="1"/>
  <c r="H228" i="1"/>
  <c r="I228" i="1"/>
  <c r="I256" i="1" s="1"/>
  <c r="J228" i="1"/>
  <c r="K228" i="1"/>
  <c r="F246" i="1"/>
  <c r="F256" i="1"/>
  <c r="F270" i="1" s="1"/>
  <c r="G246" i="1"/>
  <c r="I246" i="1"/>
  <c r="J246" i="1"/>
  <c r="J256" i="1" s="1"/>
  <c r="J270" i="1" s="1"/>
  <c r="K246" i="1"/>
  <c r="F255" i="1"/>
  <c r="G255" i="1"/>
  <c r="H255" i="1"/>
  <c r="I255" i="1"/>
  <c r="J255" i="1"/>
  <c r="K255" i="1"/>
  <c r="F289" i="1"/>
  <c r="G289" i="1"/>
  <c r="G337" i="1"/>
  <c r="G351" i="1" s="1"/>
  <c r="H289" i="1"/>
  <c r="I289" i="1"/>
  <c r="F308" i="1"/>
  <c r="G308" i="1"/>
  <c r="H308" i="1"/>
  <c r="H337" i="1" s="1"/>
  <c r="H351" i="1" s="1"/>
  <c r="I308" i="1"/>
  <c r="F327" i="1"/>
  <c r="G327" i="1"/>
  <c r="H327" i="1"/>
  <c r="I327" i="1"/>
  <c r="F336" i="1"/>
  <c r="G336" i="1"/>
  <c r="H336" i="1"/>
  <c r="I336" i="1"/>
  <c r="I337" i="1" s="1"/>
  <c r="I351" i="1" s="1"/>
  <c r="J336" i="1"/>
  <c r="K336" i="1"/>
  <c r="F361" i="1"/>
  <c r="G361" i="1"/>
  <c r="H361" i="1"/>
  <c r="I361" i="1"/>
  <c r="G633" i="1" s="1"/>
  <c r="J361" i="1"/>
  <c r="K361" i="1"/>
  <c r="I367" i="1"/>
  <c r="F368" i="1"/>
  <c r="G368" i="1"/>
  <c r="H368" i="1"/>
  <c r="L380" i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638" i="1" s="1"/>
  <c r="G445" i="1"/>
  <c r="H445" i="1"/>
  <c r="G640" i="1"/>
  <c r="F451" i="1"/>
  <c r="G451" i="1"/>
  <c r="G460" i="1" s="1"/>
  <c r="H639" i="1" s="1"/>
  <c r="H451" i="1"/>
  <c r="F459" i="1"/>
  <c r="F460" i="1" s="1"/>
  <c r="H638" i="1" s="1"/>
  <c r="G459" i="1"/>
  <c r="H459" i="1"/>
  <c r="H460" i="1" s="1"/>
  <c r="H640" i="1" s="1"/>
  <c r="J640" i="1" s="1"/>
  <c r="F469" i="1"/>
  <c r="F475" i="1"/>
  <c r="H621" i="1" s="1"/>
  <c r="G469" i="1"/>
  <c r="H469" i="1"/>
  <c r="I469" i="1"/>
  <c r="J469" i="1"/>
  <c r="J475" i="1" s="1"/>
  <c r="H625" i="1" s="1"/>
  <c r="F473" i="1"/>
  <c r="G473" i="1"/>
  <c r="H473" i="1"/>
  <c r="H475" i="1"/>
  <c r="H623" i="1" s="1"/>
  <c r="I473" i="1"/>
  <c r="J473" i="1"/>
  <c r="K494" i="1"/>
  <c r="K495" i="1"/>
  <c r="K496" i="1"/>
  <c r="K497" i="1"/>
  <c r="K498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F528" i="1"/>
  <c r="G528" i="1"/>
  <c r="H528" i="1"/>
  <c r="H544" i="1" s="1"/>
  <c r="I528" i="1"/>
  <c r="J528" i="1"/>
  <c r="K528" i="1"/>
  <c r="F533" i="1"/>
  <c r="F544" i="1" s="1"/>
  <c r="G533" i="1"/>
  <c r="H533" i="1"/>
  <c r="I533" i="1"/>
  <c r="J533" i="1"/>
  <c r="J544" i="1" s="1"/>
  <c r="K533" i="1"/>
  <c r="F538" i="1"/>
  <c r="G538" i="1"/>
  <c r="H538" i="1"/>
  <c r="I538" i="1"/>
  <c r="J538" i="1"/>
  <c r="K538" i="1"/>
  <c r="L538" i="1"/>
  <c r="F543" i="1"/>
  <c r="G543" i="1"/>
  <c r="H543" i="1"/>
  <c r="I543" i="1"/>
  <c r="I544" i="1" s="1"/>
  <c r="J543" i="1"/>
  <c r="K543" i="1"/>
  <c r="L543" i="1"/>
  <c r="L556" i="1"/>
  <c r="L557" i="1"/>
  <c r="L559" i="1"/>
  <c r="L558" i="1"/>
  <c r="F559" i="1"/>
  <c r="G559" i="1"/>
  <c r="H559" i="1"/>
  <c r="H570" i="1" s="1"/>
  <c r="I559" i="1"/>
  <c r="J559" i="1"/>
  <c r="K559" i="1"/>
  <c r="L561" i="1"/>
  <c r="L562" i="1"/>
  <c r="L563" i="1"/>
  <c r="L564" i="1" s="1"/>
  <c r="L570" i="1" s="1"/>
  <c r="F564" i="1"/>
  <c r="G564" i="1"/>
  <c r="H564" i="1"/>
  <c r="I564" i="1"/>
  <c r="J564" i="1"/>
  <c r="K564" i="1"/>
  <c r="L566" i="1"/>
  <c r="L567" i="1"/>
  <c r="L569" i="1" s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K597" i="1"/>
  <c r="G646" i="1" s="1"/>
  <c r="H597" i="1"/>
  <c r="H648" i="1" s="1"/>
  <c r="I597" i="1"/>
  <c r="H649" i="1"/>
  <c r="J597" i="1"/>
  <c r="H650" i="1"/>
  <c r="K601" i="1"/>
  <c r="K602" i="1"/>
  <c r="K603" i="1"/>
  <c r="K604" i="1"/>
  <c r="G647" i="1" s="1"/>
  <c r="H604" i="1"/>
  <c r="I604" i="1"/>
  <c r="J604" i="1"/>
  <c r="F613" i="1"/>
  <c r="G613" i="1"/>
  <c r="H613" i="1"/>
  <c r="I613" i="1"/>
  <c r="J613" i="1"/>
  <c r="K613" i="1"/>
  <c r="G619" i="1"/>
  <c r="G624" i="1"/>
  <c r="J624" i="1" s="1"/>
  <c r="H626" i="1"/>
  <c r="H627" i="1"/>
  <c r="H628" i="1"/>
  <c r="H629" i="1"/>
  <c r="H630" i="1"/>
  <c r="H631" i="1"/>
  <c r="H632" i="1"/>
  <c r="H634" i="1"/>
  <c r="H635" i="1"/>
  <c r="H636" i="1"/>
  <c r="H637" i="1"/>
  <c r="G639" i="1"/>
  <c r="J639" i="1" s="1"/>
  <c r="G642" i="1"/>
  <c r="G643" i="1"/>
  <c r="J643" i="1" s="1"/>
  <c r="G651" i="1"/>
  <c r="H651" i="1"/>
  <c r="G652" i="1"/>
  <c r="H652" i="1"/>
  <c r="G653" i="1"/>
  <c r="H653" i="1"/>
  <c r="J653" i="1" s="1"/>
  <c r="H654" i="1"/>
  <c r="F191" i="1"/>
  <c r="G159" i="2"/>
  <c r="F49" i="2"/>
  <c r="G157" i="2"/>
  <c r="J570" i="1"/>
  <c r="J139" i="1"/>
  <c r="L613" i="1"/>
  <c r="F570" i="1"/>
  <c r="L426" i="1"/>
  <c r="H407" i="1"/>
  <c r="H643" i="1" s="1"/>
  <c r="F407" i="1"/>
  <c r="H642" i="1"/>
  <c r="J642" i="1" s="1"/>
  <c r="F129" i="2"/>
  <c r="F143" i="2" s="1"/>
  <c r="F144" i="2" s="1"/>
  <c r="L350" i="1"/>
  <c r="E143" i="2"/>
  <c r="F22" i="13"/>
  <c r="C22" i="13"/>
  <c r="L327" i="1"/>
  <c r="E121" i="2"/>
  <c r="E124" i="2"/>
  <c r="E120" i="2"/>
  <c r="L308" i="1"/>
  <c r="E119" i="2"/>
  <c r="E118" i="2"/>
  <c r="C12" i="10"/>
  <c r="A31" i="12"/>
  <c r="D18" i="13"/>
  <c r="C18" i="13" s="1"/>
  <c r="C25" i="13"/>
  <c r="C111" i="2"/>
  <c r="E102" i="2"/>
  <c r="I168" i="1"/>
  <c r="H139" i="1"/>
  <c r="E80" i="2"/>
  <c r="F61" i="2"/>
  <c r="G111" i="1"/>
  <c r="C49" i="2"/>
  <c r="F50" i="2"/>
  <c r="C24" i="10"/>
  <c r="J652" i="1"/>
  <c r="J433" i="1"/>
  <c r="F433" i="1"/>
  <c r="F31" i="13"/>
  <c r="G42" i="2"/>
  <c r="G16" i="2"/>
  <c r="H433" i="1"/>
  <c r="J619" i="1"/>
  <c r="D102" i="2"/>
  <c r="I139" i="1"/>
  <c r="G570" i="1"/>
  <c r="I433" i="1"/>
  <c r="G433" i="1"/>
  <c r="C5" i="10"/>
  <c r="C6" i="10"/>
  <c r="H246" i="1"/>
  <c r="L237" i="1"/>
  <c r="C117" i="2" s="1"/>
  <c r="J649" i="1"/>
  <c r="F548" i="1"/>
  <c r="F551" i="1"/>
  <c r="I475" i="1"/>
  <c r="H624" i="1"/>
  <c r="G407" i="1"/>
  <c r="H644" i="1" s="1"/>
  <c r="J644" i="1" s="1"/>
  <c r="F660" i="1"/>
  <c r="I660" i="1" s="1"/>
  <c r="D126" i="2"/>
  <c r="D127" i="2"/>
  <c r="D144" i="2" s="1"/>
  <c r="H660" i="1"/>
  <c r="E109" i="2"/>
  <c r="G661" i="1"/>
  <c r="I661" i="1" s="1"/>
  <c r="C16" i="10"/>
  <c r="D7" i="13"/>
  <c r="C7" i="13" s="1"/>
  <c r="E16" i="13"/>
  <c r="C16" i="13" s="1"/>
  <c r="G648" i="1"/>
  <c r="J648" i="1" s="1"/>
  <c r="C69" i="2"/>
  <c r="C31" i="2"/>
  <c r="C50" i="2"/>
  <c r="C13" i="12"/>
  <c r="A13" i="12"/>
  <c r="A40" i="12"/>
  <c r="G475" i="1"/>
  <c r="H622" i="1" s="1"/>
  <c r="G168" i="1"/>
  <c r="I662" i="1"/>
  <c r="H551" i="1"/>
  <c r="G544" i="1"/>
  <c r="L528" i="1"/>
  <c r="G551" i="1"/>
  <c r="K548" i="1"/>
  <c r="J623" i="1"/>
  <c r="J638" i="1"/>
  <c r="G46" i="2"/>
  <c r="J19" i="1"/>
  <c r="G620" i="1"/>
  <c r="G8" i="2"/>
  <c r="G18" i="2"/>
  <c r="C138" i="2"/>
  <c r="F33" i="13"/>
  <c r="E108" i="2"/>
  <c r="J651" i="1"/>
  <c r="I270" i="1"/>
  <c r="G650" i="1"/>
  <c r="J650" i="1"/>
  <c r="C21" i="10"/>
  <c r="K256" i="1"/>
  <c r="K270" i="1" s="1"/>
  <c r="G256" i="1"/>
  <c r="G270" i="1" s="1"/>
  <c r="C15" i="10"/>
  <c r="H659" i="1"/>
  <c r="H663" i="1" s="1"/>
  <c r="H666" i="1" s="1"/>
  <c r="C11" i="10"/>
  <c r="H256" i="1"/>
  <c r="H270" i="1"/>
  <c r="D14" i="13"/>
  <c r="C14" i="13" s="1"/>
  <c r="C18" i="10"/>
  <c r="E8" i="13"/>
  <c r="C8" i="13" s="1"/>
  <c r="C17" i="10"/>
  <c r="L210" i="1"/>
  <c r="F659" i="1" s="1"/>
  <c r="F663" i="1" s="1"/>
  <c r="C109" i="2"/>
  <c r="J192" i="1"/>
  <c r="G630" i="1" s="1"/>
  <c r="J630" i="1" s="1"/>
  <c r="C38" i="10"/>
  <c r="G671" i="1"/>
  <c r="C61" i="2"/>
  <c r="C62" i="2" s="1"/>
  <c r="H51" i="1"/>
  <c r="H618" i="1" s="1"/>
  <c r="G622" i="1"/>
  <c r="E31" i="2"/>
  <c r="E50" i="2"/>
  <c r="D31" i="2"/>
  <c r="D18" i="2"/>
  <c r="F19" i="1"/>
  <c r="G616" i="1" s="1"/>
  <c r="J622" i="1"/>
  <c r="H671" i="1"/>
  <c r="E33" i="13"/>
  <c r="D35" i="13" s="1"/>
  <c r="I659" i="1"/>
  <c r="I663" i="1" s="1"/>
  <c r="I666" i="1" s="1"/>
  <c r="G645" i="1"/>
  <c r="I671" i="1"/>
  <c r="C7" i="10" s="1"/>
  <c r="F666" i="1" l="1"/>
  <c r="F671" i="1"/>
  <c r="C4" i="10" s="1"/>
  <c r="E114" i="2"/>
  <c r="C140" i="2"/>
  <c r="D33" i="13"/>
  <c r="D36" i="13" s="1"/>
  <c r="J618" i="1"/>
  <c r="K544" i="1"/>
  <c r="L336" i="1"/>
  <c r="L337" i="1" s="1"/>
  <c r="L351" i="1" s="1"/>
  <c r="G632" i="1" s="1"/>
  <c r="J632" i="1" s="1"/>
  <c r="G162" i="2"/>
  <c r="G102" i="2"/>
  <c r="D61" i="2"/>
  <c r="J551" i="1"/>
  <c r="C142" i="2"/>
  <c r="C26" i="10"/>
  <c r="G62" i="2"/>
  <c r="C32" i="10"/>
  <c r="C130" i="2"/>
  <c r="K337" i="1"/>
  <c r="K351" i="1" s="1"/>
  <c r="G31" i="13"/>
  <c r="D31" i="13" s="1"/>
  <c r="C31" i="13" s="1"/>
  <c r="J337" i="1"/>
  <c r="C110" i="2"/>
  <c r="C114" i="2" s="1"/>
  <c r="L407" i="1"/>
  <c r="C120" i="2"/>
  <c r="C122" i="2"/>
  <c r="D6" i="13"/>
  <c r="C6" i="13" s="1"/>
  <c r="C123" i="2"/>
  <c r="D15" i="13"/>
  <c r="C15" i="13" s="1"/>
  <c r="H646" i="1"/>
  <c r="J646" i="1" s="1"/>
  <c r="C10" i="10"/>
  <c r="L533" i="1"/>
  <c r="L544" i="1" s="1"/>
  <c r="K570" i="1"/>
  <c r="I570" i="1"/>
  <c r="L432" i="1"/>
  <c r="L418" i="1"/>
  <c r="L433" i="1" s="1"/>
  <c r="G637" i="1" s="1"/>
  <c r="J637" i="1" s="1"/>
  <c r="I407" i="1"/>
  <c r="F337" i="1"/>
  <c r="F351" i="1" s="1"/>
  <c r="L255" i="1"/>
  <c r="L256" i="1" s="1"/>
  <c r="F51" i="1"/>
  <c r="H616" i="1" s="1"/>
  <c r="J616" i="1" s="1"/>
  <c r="G621" i="1"/>
  <c r="G161" i="2"/>
  <c r="C160" i="2"/>
  <c r="K499" i="1"/>
  <c r="G155" i="2"/>
  <c r="G80" i="2"/>
  <c r="C80" i="2"/>
  <c r="J37" i="1"/>
  <c r="I459" i="1"/>
  <c r="D49" i="2"/>
  <c r="D50" i="2" s="1"/>
  <c r="J22" i="1"/>
  <c r="I451" i="1"/>
  <c r="I445" i="1"/>
  <c r="G641" i="1" s="1"/>
  <c r="F90" i="2"/>
  <c r="E57" i="2"/>
  <c r="E61" i="2" s="1"/>
  <c r="E62" i="2" s="1"/>
  <c r="E103" i="2" s="1"/>
  <c r="H111" i="1"/>
  <c r="I111" i="1"/>
  <c r="I192" i="1" s="1"/>
  <c r="G629" i="1" s="1"/>
  <c r="J629" i="1" s="1"/>
  <c r="F55" i="2"/>
  <c r="F62" i="2" s="1"/>
  <c r="D62" i="2"/>
  <c r="D103" i="2" s="1"/>
  <c r="I368" i="1"/>
  <c r="H633" i="1" s="1"/>
  <c r="J633" i="1" s="1"/>
  <c r="G160" i="2"/>
  <c r="F77" i="2"/>
  <c r="F80" i="2" s="1"/>
  <c r="L269" i="1"/>
  <c r="K549" i="1"/>
  <c r="K551" i="1" s="1"/>
  <c r="E84" i="2"/>
  <c r="E90" i="2" s="1"/>
  <c r="H168" i="1"/>
  <c r="C84" i="2"/>
  <c r="C90" i="2" s="1"/>
  <c r="F168" i="1"/>
  <c r="C39" i="10" s="1"/>
  <c r="C35" i="10"/>
  <c r="F111" i="1"/>
  <c r="F192" i="1" s="1"/>
  <c r="G626" i="1" s="1"/>
  <c r="J626" i="1" s="1"/>
  <c r="C29" i="10"/>
  <c r="E113" i="2"/>
  <c r="E122" i="2"/>
  <c r="E127" i="2" s="1"/>
  <c r="D29" i="13"/>
  <c r="C29" i="13" s="1"/>
  <c r="L361" i="1"/>
  <c r="G33" i="13"/>
  <c r="C124" i="2"/>
  <c r="C119" i="2"/>
  <c r="G634" i="1" l="1"/>
  <c r="J634" i="1" s="1"/>
  <c r="C27" i="10"/>
  <c r="C36" i="10"/>
  <c r="G21" i="2"/>
  <c r="G31" i="2" s="1"/>
  <c r="J32" i="1"/>
  <c r="H645" i="1"/>
  <c r="J645" i="1" s="1"/>
  <c r="G636" i="1"/>
  <c r="J636" i="1" s="1"/>
  <c r="J351" i="1"/>
  <c r="H647" i="1"/>
  <c r="J647" i="1" s="1"/>
  <c r="D26" i="10"/>
  <c r="E144" i="2"/>
  <c r="C127" i="2"/>
  <c r="C144" i="2" s="1"/>
  <c r="F103" i="2"/>
  <c r="H192" i="1"/>
  <c r="G628" i="1" s="1"/>
  <c r="J628" i="1" s="1"/>
  <c r="I460" i="1"/>
  <c r="H641" i="1" s="1"/>
  <c r="J641" i="1" s="1"/>
  <c r="G36" i="2"/>
  <c r="G49" i="2" s="1"/>
  <c r="J50" i="1"/>
  <c r="C103" i="2"/>
  <c r="J621" i="1"/>
  <c r="L270" i="1"/>
  <c r="G631" i="1" s="1"/>
  <c r="J631" i="1" s="1"/>
  <c r="C28" i="10"/>
  <c r="D10" i="10"/>
  <c r="C143" i="2"/>
  <c r="G103" i="2"/>
  <c r="J51" i="1" l="1"/>
  <c r="H620" i="1" s="1"/>
  <c r="J620" i="1" s="1"/>
  <c r="G625" i="1"/>
  <c r="D19" i="10"/>
  <c r="D13" i="10"/>
  <c r="D18" i="10"/>
  <c r="D16" i="10"/>
  <c r="D17" i="10"/>
  <c r="D15" i="10"/>
  <c r="D12" i="10"/>
  <c r="D22" i="10"/>
  <c r="C30" i="10"/>
  <c r="D20" i="10"/>
  <c r="D21" i="10"/>
  <c r="D23" i="10"/>
  <c r="D11" i="10"/>
  <c r="D28" i="10" s="1"/>
  <c r="D24" i="10"/>
  <c r="D25" i="10"/>
  <c r="G50" i="2"/>
  <c r="C41" i="10"/>
  <c r="D27" i="10"/>
  <c r="D40" i="10" l="1"/>
  <c r="D37" i="10"/>
  <c r="D38" i="10"/>
  <c r="D39" i="10"/>
  <c r="D35" i="10"/>
  <c r="D41" i="10" s="1"/>
  <c r="J625" i="1"/>
  <c r="H655" i="1"/>
  <c r="D36" i="10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<sst xmlns="http://schemas.openxmlformats.org/spreadsheetml/2006/main" count="3945" uniqueCount="911">
  <si>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</si>
  <si>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</si>
  <si>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</si>
  <si>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</si>
  <si>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</si>
  <si>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</si>
  <si>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</si>
  <si>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</si>
  <si>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</si>
  <si>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</si>
  <si>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</si>
  <si>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</si>
  <si>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</si>
  <si>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</si>
  <si>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</si>
  <si>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</si>
  <si>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</si>
  <si>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</si>
  <si>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</si>
  <si>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</si>
  <si>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</si>
  <si>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</si>
  <si>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</si>
  <si>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</si>
  <si>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</si>
  <si>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</si>
  <si>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</si>
  <si>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</si>
  <si>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</si>
  <si>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</si>
  <si>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</si>
  <si>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</si>
  <si>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</si>
  <si>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</si>
  <si>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</si>
  <si>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</si>
  <si>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</si>
  <si>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</si>
  <si>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</si>
  <si>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</si>
  <si>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</si>
  <si>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</si>
  <si>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</si>
  <si>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</si>
  <si>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</si>
  <si>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</si>
  <si>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</si>
  <si>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</si>
  <si>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</si>
  <si>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</si>
  <si>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</si>
  <si>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</si>
  <si>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</si>
  <si>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</si>
  <si>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</si>
  <si>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</si>
  <si>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</si>
  <si>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</si>
  <si>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</si>
  <si>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</si>
  <si>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</si>
  <si>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</si>
  <si>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</si>
  <si>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</si>
  <si>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</si>
  <si>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</si>
  <si>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</si>
  <si>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</si>
  <si>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</si>
  <si>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</si>
  <si>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</si>
  <si>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</si>
  <si>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</si>
  <si>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</si>
  <si>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</si>
  <si>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</si>
  <si>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</si>
  <si>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</si>
  <si>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</si>
  <si>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</si>
  <si>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</si>
  <si>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</si>
  <si>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</si>
  <si>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</si>
  <si>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</si>
  <si>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</si>
  <si>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</si>
  <si>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</si>
  <si>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</si>
  <si>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</si>
  <si>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</si>
  <si>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</si>
  <si>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</si>
  <si>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</si>
  <si>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</si>
  <si>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</si>
  <si>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</si>
  <si>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</si>
  <si>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</si>
  <si>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</si>
  <si>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</si>
  <si>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</si>
  <si>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</si>
  <si>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</si>
  <si>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</si>
  <si>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</si>
  <si>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</si>
  <si>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</si>
  <si>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</si>
  <si>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</si>
  <si>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</si>
  <si>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</si>
  <si>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</si>
  <si>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</si>
  <si>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</si>
  <si>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</si>
  <si>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</si>
  <si>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</si>
  <si>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</si>
  <si>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</si>
  <si>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</si>
  <si>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</si>
  <si>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</si>
  <si>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</si>
  <si>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</si>
  <si>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</si>
  <si>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</si>
  <si>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</si>
  <si>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</si>
  <si>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</si>
  <si>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</si>
  <si>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</si>
  <si>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</si>
  <si>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</si>
  <si>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</si>
  <si>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</si>
  <si>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</si>
  <si>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</si>
  <si>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</si>
  <si>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</si>
  <si>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</si>
  <si>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</si>
  <si>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</si>
  <si>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</si>
  <si>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</si>
  <si>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</si>
  <si>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</si>
  <si>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</si>
  <si>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</si>
  <si>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</si>
  <si>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</si>
  <si>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</si>
  <si>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</si>
  <si>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</si>
  <si>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</si>
  <si>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</si>
  <si>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</si>
  <si>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</si>
  <si>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</si>
  <si>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</si>
  <si>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</si>
  <si>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</si>
  <si>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</si>
  <si>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</si>
  <si>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</si>
  <si>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</si>
  <si>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</si>
  <si>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</si>
  <si>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</si>
  <si>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</si>
  <si>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</si>
  <si>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</si>
  <si>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</si>
  <si>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</si>
  <si>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</si>
  <si>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</si>
  <si>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</si>
  <si>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</si>
  <si>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</si>
  <si>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</si>
  <si>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</si>
  <si>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</si>
  <si>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</si>
  <si>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</si>
  <si>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</si>
  <si>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</si>
  <si>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</si>
  <si>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</si>
  <si>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</si>
  <si>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</si>
  <si>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</si>
  <si>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</si>
  <si>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</si>
  <si>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</si>
  <si>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</si>
  <si>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</si>
  <si>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</si>
  <si>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</si>
  <si>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</si>
  <si>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</si>
  <si>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</si>
  <si>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</si>
  <si>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</si>
  <si>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</si>
  <si>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</si>
  <si>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</si>
  <si>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</si>
  <si>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</si>
  <si>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</si>
  <si>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</si>
  <si>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</si>
  <si>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</si>
  <si>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</si>
  <si>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</si>
  <si>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</si>
  <si>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</si>
  <si>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</si>
  <si>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</si>
  <si>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</si>
  <si>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</si>
  <si>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</si>
  <si>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</si>
  <si>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</si>
  <si>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</si>
  <si>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</si>
  <si>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</si>
  <si>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</si>
  <si>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</si>
  <si>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</si>
  <si>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</si>
  <si>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</si>
  <si>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</si>
  <si>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</si>
  <si>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</si>
  <si>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</si>
  <si>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</si>
  <si>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</si>
  <si>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</si>
  <si>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</si>
  <si>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</si>
  <si>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</si>
  <si>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</si>
  <si>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</si>
  <si>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</si>
  <si>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</si>
  <si>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</si>
  <si>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</si>
  <si>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</si>
  <si>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</si>
  <si>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</si>
  <si>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</si>
  <si>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</si>
  <si>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</si>
  <si>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</si>
  <si>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</si>
  <si>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</si>
  <si>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</si>
  <si>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</si>
  <si>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</si>
  <si>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</si>
  <si>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</si>
  <si>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</si>
  <si>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</si>
  <si>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</si>
  <si>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</si>
  <si>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</si>
  <si>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</si>
  <si>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</si>
  <si>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</si>
  <si>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</si>
  <si>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</si>
  <si>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</si>
  <si>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</si>
  <si>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</si>
  <si>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</si>
  <si>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</si>
  <si>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</si>
  <si>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</si>
  <si>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</si>
  <si>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</si>
  <si>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</si>
  <si>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</si>
  <si>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</si>
  <si>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</si>
  <si>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</si>
  <si>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</si>
  <si>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</si>
  <si>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</si>
  <si>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</si>
  <si>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</si>
  <si>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</si>
  <si>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</si>
  <si>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</si>
  <si>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</si>
  <si>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</si>
  <si>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</si>
  <si>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</si>
  <si>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</si>
  <si>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</si>
  <si>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</si>
  <si>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</si>
  <si>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</si>
  <si>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</si>
  <si>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</si>
  <si>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</si>
  <si>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</si>
  <si>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</si>
  <si>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</si>
  <si>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</si>
  <si>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</si>
  <si>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</si>
  <si>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</si>
  <si>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</si>
  <si>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</si>
  <si>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</si>
  <si>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</si>
  <si>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</si>
  <si>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</si>
  <si>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</si>
  <si>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</si>
  <si>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</si>
  <si>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</si>
  <si>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</si>
  <si>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</si>
  <si>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</si>
  <si>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</si>
  <si>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</si>
  <si>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</si>
  <si>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</si>
  <si>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</si>
  <si>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</si>
  <si>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</si>
  <si>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</si>
  <si>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</si>
  <si>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</si>
  <si>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</si>
  <si>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</si>
  <si>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</si>
  <si>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</si>
  <si>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</si>
  <si>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</si>
  <si>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</si>
  <si>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</si>
  <si>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</si>
  <si>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</si>
  <si>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</si>
  <si>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</si>
  <si>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</si>
  <si>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</si>
  <si>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</si>
  <si>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</si>
  <si>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</si>
  <si>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</si>
  <si>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</si>
  <si>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</si>
  <si>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</si>
  <si>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</si>
  <si>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</si>
  <si>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</si>
  <si>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</si>
  <si>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</si>
  <si>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</si>
  <si>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</si>
  <si>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</si>
  <si>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</si>
  <si>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</si>
  <si>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</si>
  <si>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</si>
  <si>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</si>
  <si>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</si>
  <si>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</si>
  <si>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</si>
  <si>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</si>
  <si>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</si>
  <si>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</si>
  <si>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</si>
  <si>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</si>
  <si>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</si>
  <si>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</si>
  <si>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</si>
  <si>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</si>
  <si>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</si>
  <si>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</si>
  <si>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</si>
  <si>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</si>
  <si>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</si>
  <si>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</si>
  <si>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</si>
  <si>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</si>
  <si>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</si>
  <si>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</si>
  <si>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</si>
  <si>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</si>
  <si>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</si>
  <si>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</si>
  <si>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</si>
  <si>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</si>
  <si>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</si>
  <si>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</si>
  <si>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</si>
  <si>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</si>
  <si>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</si>
  <si>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</si>
  <si>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</si>
  <si>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</si>
  <si>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</si>
  <si>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</si>
  <si>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</si>
  <si>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</si>
  <si>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</si>
  <si>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</si>
  <si>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</si>
  <si>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</si>
  <si>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</si>
  <si>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</si>
  <si>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</si>
  <si>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</si>
  <si>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</si>
  <si>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</si>
  <si>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</si>
  <si>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</si>
  <si>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</si>
  <si>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</si>
  <si>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</si>
  <si>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</si>
  <si>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</si>
  <si>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</si>
  <si>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</si>
  <si>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</si>
  <si>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</si>
  <si>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</si>
  <si>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</si>
  <si>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</si>
  <si>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</si>
  <si>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</si>
  <si>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</si>
  <si>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</si>
  <si>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</si>
  <si>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</si>
  <si>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</si>
  <si>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</si>
  <si>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</si>
  <si>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</si>
  <si>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</si>
  <si>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</si>
  <si>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</si>
  <si>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</si>
  <si>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</si>
  <si>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</si>
  <si>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</si>
  <si>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</si>
  <si>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</si>
  <si>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</si>
  <si>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</si>
  <si>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</si>
  <si>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</si>
  <si>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</si>
  <si>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</si>
  <si>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</si>
  <si>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</si>
  <si>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</si>
  <si>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</si>
  <si>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</si>
  <si>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</si>
  <si>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</si>
  <si>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</si>
  <si>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</si>
  <si>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</si>
  <si>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</si>
  <si>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</si>
  <si>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</si>
  <si>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</si>
  <si>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</si>
  <si>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</si>
  <si>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</si>
  <si>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</si>
  <si>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</si>
  <si>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</si>
  <si>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</si>
  <si>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</si>
  <si>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</si>
  <si>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</si>
  <si>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</si>
  <si>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</si>
  <si>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</si>
  <si>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</si>
  <si>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</si>
  <si>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</si>
  <si>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</si>
  <si>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</si>
  <si>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</si>
  <si>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</si>
  <si>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</si>
  <si>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</si>
  <si>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</si>
  <si>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</si>
  <si>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</si>
  <si>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</si>
  <si>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</si>
  <si>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</si>
  <si>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</si>
  <si>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</si>
  <si>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</si>
  <si>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</si>
  <si>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</si>
  <si>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</si>
  <si>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</si>
  <si>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</si>
  <si>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</si>
  <si>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</si>
  <si>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</si>
  <si>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</si>
  <si>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</si>
  <si>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</si>
  <si>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</si>
  <si>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</si>
  <si>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</si>
  <si>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</si>
  <si>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</si>
  <si>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</si>
  <si>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</si>
  <si>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</si>
  <si>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</si>
  <si>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</si>
  <si>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</si>
  <si>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</si>
  <si>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</si>
  <si>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</si>
  <si>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</si>
  <si>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</si>
  <si>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</si>
  <si>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</si>
  <si>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</si>
  <si>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</si>
  <si>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</si>
  <si>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</si>
  <si>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</si>
  <si>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</si>
  <si>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</si>
  <si>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</si>
  <si>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</si>
  <si>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</si>
  <si>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</si>
  <si>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</si>
  <si>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</si>
  <si>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</si>
  <si>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</si>
  <si>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</si>
  <si>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</si>
  <si>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</si>
  <si>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</si>
  <si>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</si>
  <si>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</si>
  <si>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</si>
  <si>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</si>
  <si>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</si>
  <si>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</si>
  <si>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</si>
  <si>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</si>
  <si>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</si>
  <si>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</si>
  <si>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</si>
  <si>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</si>
  <si>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</si>
  <si>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</si>
  <si>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</si>
  <si>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</si>
  <si>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</si>
  <si>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</si>
  <si>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</si>
  <si>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</si>
  <si>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</si>
  <si>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</si>
  <si>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</si>
  <si>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</si>
  <si>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</si>
  <si>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</si>
  <si>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</si>
  <si>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</si>
  <si>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</si>
  <si>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</si>
  <si>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</si>
  <si>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</si>
  <si>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</si>
  <si>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</si>
  <si>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</si>
  <si>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</si>
  <si>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</si>
  <si>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</si>
  <si>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</si>
  <si>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</si>
  <si>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</si>
  <si>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</si>
  <si>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</si>
  <si>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</si>
  <si>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</si>
  <si>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</si>
  <si>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</si>
  <si>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</si>
  <si>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</si>
  <si>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</si>
  <si>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</si>
  <si>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</si>
  <si>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</si>
  <si>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</si>
  <si>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</si>
  <si>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</si>
  <si>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</si>
  <si>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</si>
  <si>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</si>
  <si>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</si>
  <si>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</si>
  <si>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</si>
  <si>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</si>
  <si>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</si>
  <si>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</si>
  <si>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</si>
  <si>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</si>
  <si>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</si>
  <si>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</si>
  <si>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</si>
  <si>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</si>
  <si>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</si>
  <si>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</si>
  <si>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</si>
  <si>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</si>
  <si>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</si>
  <si>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</si>
  <si>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</si>
  <si>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</si>
  <si>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</si>
  <si>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</si>
  <si>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</si>
  <si>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</si>
  <si>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</si>
  <si>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</si>
  <si>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</si>
  <si>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</si>
  <si>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</si>
  <si>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</si>
  <si>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</si>
  <si>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</si>
  <si>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</si>
  <si>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</si>
  <si>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</si>
  <si>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</si>
  <si>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</si>
  <si>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</si>
  <si>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</si>
  <si>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</si>
  <si>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</si>
  <si>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</si>
  <si>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</si>
  <si>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</si>
  <si>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</si>
  <si>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</si>
  <si>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</si>
  <si>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</si>
  <si>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</si>
  <si>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</si>
  <si>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</si>
  <si>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</si>
  <si>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</si>
  <si>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</si>
  <si>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</si>
  <si>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</si>
  <si>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</si>
  <si>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</si>
  <si>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</si>
  <si>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</si>
  <si>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</si>
  <si>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</si>
  <si>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</si>
  <si>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</si>
  <si>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</si>
  <si>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</si>
  <si>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</si>
  <si>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</si>
  <si>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</si>
  <si>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</si>
  <si>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</si>
  <si>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</si>
  <si>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</si>
  <si>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</si>
  <si>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</si>
  <si>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</si>
  <si>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</si>
  <si>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</si>
  <si>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</si>
  <si>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</si>
  <si>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</si>
  <si>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</si>
  <si>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</si>
  <si>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</si>
  <si>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</si>
  <si>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</si>
  <si>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</si>
  <si>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</si>
  <si>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</si>
  <si>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</si>
  <si>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</si>
  <si>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</si>
  <si>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</si>
  <si>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</si>
  <si>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</si>
  <si>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</si>
  <si>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</si>
  <si>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</si>
  <si>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</si>
  <si>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</si>
  <si>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</si>
  <si>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</si>
  <si>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</si>
  <si>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</si>
  <si>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</si>
  <si>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</si>
  <si>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</si>
  <si>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</si>
  <si>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</si>
  <si>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</si>
  <si>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</si>
  <si>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</si>
  <si>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</si>
  <si>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</si>
  <si>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</si>
  <si>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</si>
  <si>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</si>
  <si>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</si>
  <si>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</si>
  <si>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</si>
  <si>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</si>
  <si>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</si>
  <si>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</si>
  <si>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</si>
  <si>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</si>
  <si>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</si>
  <si>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</si>
  <si>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</si>
  <si>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</si>
  <si>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</si>
  <si>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</si>
  <si>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</si>
  <si>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</si>
  <si>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</si>
  <si>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</si>
  <si>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</si>
  <si>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</si>
  <si>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</si>
  <si>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</si>
  <si>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</si>
  <si>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</si>
  <si>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</si>
  <si>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</si>
  <si>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</si>
  <si>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</si>
  <si>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</si>
  <si>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</si>
  <si>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</si>
  <si>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</si>
  <si>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</si>
  <si>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</si>
  <si>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</si>
  <si>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</si>
  <si>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</si>
  <si>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</si>
  <si>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</si>
  <si>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</si>
  <si>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</si>
  <si>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</si>
  <si>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</si>
  <si>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</si>
  <si>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</si>
  <si>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</si>
  <si>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</si>
  <si>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</si>
  <si>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</si>
  <si>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</si>
  <si>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</si>
  <si>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</si>
  <si>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</si>
  <si>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</si>
  <si>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</si>
  <si>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</si>
  <si>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</si>
  <si>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</si>
  <si>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</si>
  <si>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</si>
  <si>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</si>
  <si>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</si>
  <si>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</si>
  <si>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</si>
  <si>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</si>
  <si>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</si>
  <si>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</si>
  <si>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</si>
  <si>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</si>
  <si>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</si>
  <si>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</si>
  <si>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</si>
  <si>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</si>
  <si>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</si>
  <si>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</si>
  <si>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</si>
  <si>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</si>
  <si>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</si>
  <si>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</si>
  <si>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</si>
  <si>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</si>
  <si>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</si>
  <si>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</si>
  <si>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</si>
  <si>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</si>
  <si>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</si>
  <si>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</si>
  <si>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</si>
  <si>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</si>
  <si>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</si>
  <si>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</si>
  <si>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</si>
  <si>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</si>
  <si>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</si>
  <si>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</si>
  <si>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</si>
  <si>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</si>
  <si>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</si>
  <si>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</si>
  <si>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</si>
  <si>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</si>
  <si>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</si>
  <si>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</si>
  <si>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</si>
  <si>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</si>
  <si>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</si>
  <si>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</si>
  <si>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</si>
  <si>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</si>
  <si>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</si>
  <si>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</si>
  <si>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</si>
  <si>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</si>
  <si>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</si>
  <si>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</si>
  <si>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</si>
  <si>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</si>
  <si>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</si>
  <si>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</si>
  <si>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</si>
  <si>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</si>
  <si>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</si>
  <si>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</si>
  <si>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</si>
  <si>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</si>
  <si>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</si>
  <si>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</si>
  <si>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</si>
  <si>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</si>
  <si>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</si>
  <si>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</si>
  <si>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</si>
  <si>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</si>
  <si>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</si>
  <si>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</si>
  <si>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</si>
  <si>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</si>
  <si>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</si>
  <si>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</si>
  <si>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</si>
  <si>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</si>
  <si>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</si>
  <si>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</si>
  <si>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</si>
  <si>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</si>
  <si>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</si>
  <si>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</si>
  <si>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</si>
  <si>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</si>
  <si>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</si>
  <si>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</si>
  <si>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</si>
  <si>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</si>
  <si>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</si>
  <si>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</si>
  <si>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</si>
  <si>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</si>
  <si>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</si>
  <si>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</si>
  <si>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</si>
  <si>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</si>
  <si>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</si>
  <si>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</si>
  <si>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</si>
  <si>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</si>
  <si>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</si>
  <si>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</si>
  <si>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</si>
  <si>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</si>
  <si>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</si>
  <si>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</si>
  <si>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</si>
  <si>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</si>
  <si>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</si>
  <si>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</si>
  <si>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</si>
  <si>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</si>
  <si>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</si>
  <si>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</si>
  <si>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</si>
  <si>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</si>
  <si>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</si>
  <si>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 xml:space="preserve">   UNPOSTED BANK FEES PRIOR YEAR</t>
  </si>
  <si>
    <t>BARTLETT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</si>
</sst>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75" workbookViewId="0">
      <pane xSplit="5" ySplit="3" topLeftCell="F620" activePane="bottomRight" state="frozen"/>
      <selection pane="topRight" activeCell="F1" sqref="F1"/>
      <selection pane="bottomLeft" activeCell="A4" sqref="A4"/>
      <selection pane="bottomRight" activeCell="A2" sqref="A2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5" t="s">
        <v>910</v>
      </c>
      <c r="B2" s="21">
        <v>35</v>
      </c>
      <c r="C2" s="21">
        <v>35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4" t="s">
        <v>281</v>
      </c>
      <c r="G6" s="224" t="s">
        <v>282</v>
      </c>
      <c r="H6" s="224" t="s">
        <v>283</v>
      </c>
      <c r="I6" s="224" t="s">
        <v>284</v>
      </c>
      <c r="J6" s="224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4"/>
      <c r="G7" s="225"/>
      <c r="H7" s="224" t="s">
        <v>772</v>
      </c>
      <c r="I7" s="225"/>
      <c r="J7" s="225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367826.65+300</f>
        <v>368126.65</v>
      </c>
      <c r="G9" s="18">
        <v>63794.93</v>
      </c>
      <c r="H9" s="18">
        <v>0</v>
      </c>
      <c r="I9" s="18">
        <v>0</v>
      </c>
      <c r="J9" s="67">
        <f>SUM(I438)</f>
        <v>210823.37</v>
      </c>
      <c r="K9" s="24" t="s">
        <v>289</v>
      </c>
      <c r="L9" s="24" t="s">
        <v>289</v>
      </c>
      <c r="M9" s="8"/>
      <c r="N9" s="269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0</v>
      </c>
      <c r="G10" s="18">
        <v>0</v>
      </c>
      <c r="H10" s="18">
        <v>0</v>
      </c>
      <c r="I10" s="18">
        <v>0</v>
      </c>
      <c r="J10" s="67">
        <f>SUM(I439)</f>
        <v>0</v>
      </c>
      <c r="K10" s="24" t="s">
        <v>289</v>
      </c>
      <c r="L10" s="24" t="s">
        <v>289</v>
      </c>
      <c r="M10" s="8"/>
      <c r="N10" s="269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>
        <v>0</v>
      </c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69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98678.33</v>
      </c>
      <c r="G12" s="18">
        <v>7329.16</v>
      </c>
      <c r="H12" s="18">
        <v>0</v>
      </c>
      <c r="I12" s="18">
        <v>0</v>
      </c>
      <c r="J12" s="67">
        <f>SUM(I440)</f>
        <v>0</v>
      </c>
      <c r="K12" s="24" t="s">
        <v>289</v>
      </c>
      <c r="L12" s="24" t="s">
        <v>289</v>
      </c>
      <c r="M12" s="8"/>
      <c r="N12" s="269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18103.240000000002</v>
      </c>
      <c r="G13" s="18">
        <v>11118.9</v>
      </c>
      <c r="H13" s="18">
        <v>22012.61</v>
      </c>
      <c r="I13" s="18">
        <v>0</v>
      </c>
      <c r="J13" s="67">
        <f>SUM(I441)</f>
        <v>0</v>
      </c>
      <c r="K13" s="24" t="s">
        <v>289</v>
      </c>
      <c r="L13" s="24" t="s">
        <v>289</v>
      </c>
      <c r="M13" s="8"/>
      <c r="N13" s="269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0</v>
      </c>
      <c r="G14" s="18">
        <v>0</v>
      </c>
      <c r="H14" s="18">
        <v>0</v>
      </c>
      <c r="I14" s="18">
        <v>0</v>
      </c>
      <c r="J14" s="67">
        <f>SUM(I442)</f>
        <v>0</v>
      </c>
      <c r="K14" s="24" t="s">
        <v>289</v>
      </c>
      <c r="L14" s="24" t="s">
        <v>289</v>
      </c>
      <c r="M14" s="8"/>
      <c r="N14" s="269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>
        <v>0</v>
      </c>
      <c r="J15" s="24" t="s">
        <v>289</v>
      </c>
      <c r="K15" s="24" t="s">
        <v>289</v>
      </c>
      <c r="L15" s="24" t="s">
        <v>289</v>
      </c>
      <c r="M15" s="8"/>
      <c r="N15" s="269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>
        <v>0</v>
      </c>
      <c r="G16" s="18">
        <v>0</v>
      </c>
      <c r="H16" s="18">
        <v>0</v>
      </c>
      <c r="I16" s="18">
        <v>0</v>
      </c>
      <c r="J16" s="24" t="s">
        <v>289</v>
      </c>
      <c r="K16" s="24" t="s">
        <v>289</v>
      </c>
      <c r="L16" s="24" t="s">
        <v>289</v>
      </c>
      <c r="M16" s="8"/>
      <c r="N16" s="269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0</v>
      </c>
      <c r="G17" s="18">
        <v>0</v>
      </c>
      <c r="H17" s="18">
        <v>0</v>
      </c>
      <c r="I17" s="18">
        <v>0</v>
      </c>
      <c r="J17" s="67">
        <f>SUM(I443)</f>
        <v>0</v>
      </c>
      <c r="K17" s="24" t="s">
        <v>289</v>
      </c>
      <c r="L17" s="24" t="s">
        <v>289</v>
      </c>
      <c r="M17" s="8"/>
      <c r="N17" s="269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>
        <v>0</v>
      </c>
      <c r="G18" s="18">
        <v>0</v>
      </c>
      <c r="H18" s="18">
        <v>0</v>
      </c>
      <c r="I18" s="18">
        <v>0</v>
      </c>
      <c r="J18" s="67">
        <f>SUM(I444)</f>
        <v>0</v>
      </c>
      <c r="K18" s="24" t="s">
        <v>289</v>
      </c>
      <c r="L18" s="24" t="s">
        <v>289</v>
      </c>
      <c r="M18" s="8"/>
      <c r="N18" s="269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484908.22000000003</v>
      </c>
      <c r="G19" s="41">
        <f>SUM(G9:G18)</f>
        <v>82242.989999999991</v>
      </c>
      <c r="H19" s="41">
        <f>SUM(H9:H18)</f>
        <v>22012.61</v>
      </c>
      <c r="I19" s="41">
        <f>SUM(I9:I18)</f>
        <v>0</v>
      </c>
      <c r="J19" s="41">
        <f>SUM(J9:J18)</f>
        <v>210823.37</v>
      </c>
      <c r="K19" s="45" t="s">
        <v>289</v>
      </c>
      <c r="L19" s="45" t="s">
        <v>289</v>
      </c>
      <c r="M19" s="8"/>
      <c r="N19" s="269"/>
    </row>
    <row r="20" spans="1:14" s="3" customFormat="1" ht="12" customHeight="1" x14ac:dyDescent="0.15">
      <c r="A20" s="1" t="s">
        <v>455</v>
      </c>
      <c r="C20" s="158"/>
      <c r="F20" s="13"/>
      <c r="G20" s="13"/>
      <c r="H20" s="13"/>
      <c r="I20" s="13"/>
      <c r="J20" s="13"/>
      <c r="K20" s="13"/>
      <c r="L20" s="13"/>
      <c r="M20" s="8"/>
      <c r="N20" s="269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69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0</v>
      </c>
      <c r="G22" s="18">
        <v>81312</v>
      </c>
      <c r="H22" s="18">
        <v>17366.330000000002</v>
      </c>
      <c r="I22" s="18">
        <v>0</v>
      </c>
      <c r="J22" s="67">
        <f>SUM(I447)</f>
        <v>0</v>
      </c>
      <c r="K22" s="24" t="s">
        <v>289</v>
      </c>
      <c r="L22" s="24" t="s">
        <v>289</v>
      </c>
      <c r="M22" s="8"/>
      <c r="N22" s="269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0</v>
      </c>
      <c r="G23" s="18">
        <v>0</v>
      </c>
      <c r="H23" s="18">
        <v>0</v>
      </c>
      <c r="I23" s="18">
        <v>0</v>
      </c>
      <c r="J23" s="67">
        <f>SUM(I448)</f>
        <v>0</v>
      </c>
      <c r="K23" s="24" t="s">
        <v>289</v>
      </c>
      <c r="L23" s="24" t="s">
        <v>289</v>
      </c>
      <c r="M23" s="8"/>
      <c r="N23" s="269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21850.31</v>
      </c>
      <c r="G24" s="18">
        <v>413.19</v>
      </c>
      <c r="H24" s="18">
        <v>2838.26</v>
      </c>
      <c r="I24" s="18">
        <v>0</v>
      </c>
      <c r="J24" s="67">
        <f>SUM(I449)</f>
        <v>0</v>
      </c>
      <c r="K24" s="24" t="s">
        <v>289</v>
      </c>
      <c r="L24" s="24" t="s">
        <v>289</v>
      </c>
      <c r="M24" s="8"/>
      <c r="N24" s="269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>
        <v>0</v>
      </c>
      <c r="G25" s="18">
        <v>0</v>
      </c>
      <c r="H25" s="18">
        <v>0</v>
      </c>
      <c r="I25" s="18">
        <v>0</v>
      </c>
      <c r="J25" s="24" t="s">
        <v>289</v>
      </c>
      <c r="K25" s="24" t="s">
        <v>289</v>
      </c>
      <c r="L25" s="24" t="s">
        <v>289</v>
      </c>
      <c r="M25" s="8"/>
      <c r="N25" s="269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>
        <v>0</v>
      </c>
      <c r="G26" s="24" t="s">
        <v>289</v>
      </c>
      <c r="H26" s="24" t="s">
        <v>289</v>
      </c>
      <c r="I26" s="18">
        <v>0</v>
      </c>
      <c r="J26" s="24" t="s">
        <v>289</v>
      </c>
      <c r="K26" s="24" t="s">
        <v>289</v>
      </c>
      <c r="L26" s="24" t="s">
        <v>289</v>
      </c>
      <c r="M26" s="8"/>
      <c r="N26" s="269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>
        <v>0</v>
      </c>
      <c r="G27" s="24" t="s">
        <v>289</v>
      </c>
      <c r="H27" s="24" t="s">
        <v>289</v>
      </c>
      <c r="I27" s="18">
        <v>0</v>
      </c>
      <c r="J27" s="24" t="s">
        <v>289</v>
      </c>
      <c r="K27" s="24" t="s">
        <v>289</v>
      </c>
      <c r="L27" s="24" t="s">
        <v>289</v>
      </c>
      <c r="M27" s="8"/>
      <c r="N27" s="269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4012.67</v>
      </c>
      <c r="G28" s="18">
        <v>0</v>
      </c>
      <c r="H28" s="18">
        <v>0</v>
      </c>
      <c r="I28" s="18">
        <v>0</v>
      </c>
      <c r="J28" s="24" t="s">
        <v>289</v>
      </c>
      <c r="K28" s="24" t="s">
        <v>289</v>
      </c>
      <c r="L28" s="24" t="s">
        <v>289</v>
      </c>
      <c r="M28" s="8"/>
      <c r="N28" s="269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0</v>
      </c>
      <c r="G29" s="18">
        <v>0</v>
      </c>
      <c r="H29" s="18">
        <v>0</v>
      </c>
      <c r="I29" s="18">
        <v>0</v>
      </c>
      <c r="J29" s="24" t="s">
        <v>289</v>
      </c>
      <c r="K29" s="24" t="s">
        <v>289</v>
      </c>
      <c r="L29" s="24" t="s">
        <v>289</v>
      </c>
      <c r="M29" s="8"/>
      <c r="N29" s="269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24427</v>
      </c>
      <c r="G30" s="18">
        <v>0</v>
      </c>
      <c r="H30" s="18">
        <v>0</v>
      </c>
      <c r="I30" s="18">
        <v>0</v>
      </c>
      <c r="J30" s="24" t="s">
        <v>289</v>
      </c>
      <c r="K30" s="24" t="s">
        <v>289</v>
      </c>
      <c r="L30" s="24" t="s">
        <v>289</v>
      </c>
      <c r="M30" s="8"/>
      <c r="N30" s="269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0</v>
      </c>
      <c r="G31" s="18">
        <v>0</v>
      </c>
      <c r="H31" s="18">
        <v>0</v>
      </c>
      <c r="I31" s="18">
        <v>0</v>
      </c>
      <c r="J31" s="67">
        <f>SUM(I450)</f>
        <v>0</v>
      </c>
      <c r="K31" s="24" t="s">
        <v>289</v>
      </c>
      <c r="L31" s="24" t="s">
        <v>289</v>
      </c>
      <c r="M31" s="8"/>
      <c r="N31" s="269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50289.98</v>
      </c>
      <c r="G32" s="41">
        <f>SUM(G22:G31)</f>
        <v>81725.19</v>
      </c>
      <c r="H32" s="41">
        <f>SUM(H22:H31)</f>
        <v>20204.590000000004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69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69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69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>
        <v>0</v>
      </c>
      <c r="G35" s="18">
        <v>0</v>
      </c>
      <c r="H35" s="18">
        <v>0</v>
      </c>
      <c r="I35" s="18">
        <v>0</v>
      </c>
      <c r="J35" s="24" t="s">
        <v>289</v>
      </c>
      <c r="K35" s="24" t="s">
        <v>289</v>
      </c>
      <c r="L35" s="24" t="s">
        <v>289</v>
      </c>
      <c r="M35" s="8"/>
      <c r="N35" s="269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0</v>
      </c>
      <c r="G36" s="18">
        <v>0</v>
      </c>
      <c r="H36" s="18">
        <v>0</v>
      </c>
      <c r="I36" s="18">
        <v>0</v>
      </c>
      <c r="J36" s="24" t="s">
        <v>289</v>
      </c>
      <c r="K36" s="24" t="s">
        <v>289</v>
      </c>
      <c r="L36" s="24" t="s">
        <v>289</v>
      </c>
      <c r="M36" s="8"/>
      <c r="N36" s="269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>
        <v>0</v>
      </c>
      <c r="G37" s="18">
        <v>0</v>
      </c>
      <c r="H37" s="18">
        <v>0</v>
      </c>
      <c r="I37" s="18">
        <v>0</v>
      </c>
      <c r="J37" s="13">
        <f>I456</f>
        <v>0</v>
      </c>
      <c r="K37" s="24" t="s">
        <v>289</v>
      </c>
      <c r="L37" s="24" t="s">
        <v>289</v>
      </c>
      <c r="M37" s="8"/>
      <c r="N37" s="269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69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>
        <v>0</v>
      </c>
      <c r="G39" s="18">
        <v>0</v>
      </c>
      <c r="H39" s="18">
        <v>0</v>
      </c>
      <c r="I39" s="18">
        <v>0</v>
      </c>
      <c r="J39" s="13">
        <f>I457</f>
        <v>0</v>
      </c>
      <c r="K39" s="24" t="s">
        <v>289</v>
      </c>
      <c r="L39" s="24" t="s">
        <v>289</v>
      </c>
      <c r="M39" s="8"/>
      <c r="N39" s="269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0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69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>
        <v>0</v>
      </c>
      <c r="J41" s="24" t="s">
        <v>289</v>
      </c>
      <c r="K41" s="24" t="s">
        <v>289</v>
      </c>
      <c r="L41" s="24" t="s">
        <v>289</v>
      </c>
      <c r="M41" s="8"/>
      <c r="N41" s="269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69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>
        <v>0</v>
      </c>
      <c r="G43" s="18">
        <v>0</v>
      </c>
      <c r="H43" s="18">
        <v>0</v>
      </c>
      <c r="I43" s="18">
        <v>0</v>
      </c>
      <c r="J43" s="13">
        <f>SUM(I455)</f>
        <v>0</v>
      </c>
      <c r="K43" s="24" t="s">
        <v>289</v>
      </c>
      <c r="L43" s="24" t="s">
        <v>289</v>
      </c>
      <c r="M43" s="8"/>
      <c r="N43" s="269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0</v>
      </c>
      <c r="G44" s="18">
        <v>0</v>
      </c>
      <c r="H44" s="18">
        <v>0</v>
      </c>
      <c r="I44" s="18">
        <v>0</v>
      </c>
      <c r="J44" s="24" t="s">
        <v>289</v>
      </c>
      <c r="K44" s="24" t="s">
        <v>289</v>
      </c>
      <c r="L44" s="24" t="s">
        <v>289</v>
      </c>
      <c r="M44" s="8"/>
      <c r="N44" s="269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0</v>
      </c>
      <c r="G45" s="18">
        <v>0</v>
      </c>
      <c r="H45" s="18">
        <v>0</v>
      </c>
      <c r="I45" s="18">
        <v>0</v>
      </c>
      <c r="J45" s="13">
        <f>I454</f>
        <v>0</v>
      </c>
      <c r="K45" s="24" t="s">
        <v>289</v>
      </c>
      <c r="L45" s="24" t="s">
        <v>289</v>
      </c>
      <c r="M45" s="8"/>
      <c r="N45" s="269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69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>
        <v>0</v>
      </c>
      <c r="G47" s="18">
        <v>517.79999999999995</v>
      </c>
      <c r="H47" s="18">
        <v>1808.02</v>
      </c>
      <c r="I47" s="18">
        <v>0</v>
      </c>
      <c r="J47" s="13">
        <f>SUM(I458)</f>
        <v>210823.37</v>
      </c>
      <c r="K47" s="24" t="s">
        <v>289</v>
      </c>
      <c r="L47" s="24" t="s">
        <v>289</v>
      </c>
      <c r="M47" s="8"/>
      <c r="N47" s="269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>
        <v>0</v>
      </c>
      <c r="G48" s="18">
        <v>0</v>
      </c>
      <c r="H48" s="18">
        <v>0</v>
      </c>
      <c r="I48" s="18">
        <v>0</v>
      </c>
      <c r="J48" s="13">
        <f>I453</f>
        <v>0</v>
      </c>
      <c r="K48" s="24"/>
      <c r="L48" s="24"/>
      <c r="M48" s="8"/>
      <c r="N48" s="269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434618.24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69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434618.24</v>
      </c>
      <c r="G50" s="41">
        <f>SUM(G35:G49)</f>
        <v>517.79999999999995</v>
      </c>
      <c r="H50" s="41">
        <f>SUM(H35:H49)</f>
        <v>1808.02</v>
      </c>
      <c r="I50" s="41">
        <f>SUM(I35:I49)</f>
        <v>0</v>
      </c>
      <c r="J50" s="41">
        <f>SUM(J35:J49)</f>
        <v>210823.37</v>
      </c>
      <c r="K50" s="45" t="s">
        <v>289</v>
      </c>
      <c r="L50" s="45" t="s">
        <v>289</v>
      </c>
      <c r="N50" s="180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484908.22</v>
      </c>
      <c r="G51" s="41">
        <f>G50+G32</f>
        <v>82242.990000000005</v>
      </c>
      <c r="H51" s="41">
        <f>H50+H32</f>
        <v>22012.610000000004</v>
      </c>
      <c r="I51" s="41">
        <f>I50+I32</f>
        <v>0</v>
      </c>
      <c r="J51" s="41">
        <f>J50+J32</f>
        <v>210823.37</v>
      </c>
      <c r="K51" s="45" t="s">
        <v>289</v>
      </c>
      <c r="L51" s="45" t="s">
        <v>289</v>
      </c>
      <c r="M51" s="8"/>
      <c r="N51" s="269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69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69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69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69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4702528</v>
      </c>
      <c r="G56" s="18">
        <v>0</v>
      </c>
      <c r="H56" s="18">
        <v>0</v>
      </c>
      <c r="I56" s="18">
        <v>0</v>
      </c>
      <c r="J56" s="18">
        <v>0</v>
      </c>
      <c r="K56" s="24" t="s">
        <v>289</v>
      </c>
      <c r="L56" s="24" t="s">
        <v>289</v>
      </c>
      <c r="M56" s="8"/>
      <c r="N56" s="269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>
        <v>0</v>
      </c>
      <c r="G57" s="18">
        <v>0</v>
      </c>
      <c r="H57" s="24" t="s">
        <v>289</v>
      </c>
      <c r="I57" s="18">
        <v>0</v>
      </c>
      <c r="J57" s="24" t="s">
        <v>289</v>
      </c>
      <c r="K57" s="24" t="s">
        <v>289</v>
      </c>
      <c r="L57" s="24" t="s">
        <v>289</v>
      </c>
      <c r="M57" s="8"/>
      <c r="N57" s="269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>
        <v>0</v>
      </c>
      <c r="G58" s="18">
        <v>0</v>
      </c>
      <c r="H58" s="18">
        <v>0</v>
      </c>
      <c r="I58" s="18">
        <v>0</v>
      </c>
      <c r="J58" s="18">
        <v>0</v>
      </c>
      <c r="K58" s="24" t="s">
        <v>289</v>
      </c>
      <c r="L58" s="24" t="s">
        <v>289</v>
      </c>
      <c r="M58" s="31"/>
      <c r="N58" s="270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4702528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0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69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69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0</v>
      </c>
      <c r="G62" s="24" t="s">
        <v>289</v>
      </c>
      <c r="H62" s="18">
        <v>0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69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>
        <v>0</v>
      </c>
      <c r="G63" s="24" t="s">
        <v>289</v>
      </c>
      <c r="H63" s="18">
        <v>0</v>
      </c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69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>
        <v>0</v>
      </c>
      <c r="G64" s="24" t="s">
        <v>289</v>
      </c>
      <c r="H64" s="18">
        <v>0</v>
      </c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0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>
        <v>0</v>
      </c>
      <c r="G65" s="24" t="s">
        <v>289</v>
      </c>
      <c r="H65" s="18">
        <v>0</v>
      </c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69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69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229781.05</v>
      </c>
      <c r="G67" s="24" t="s">
        <v>289</v>
      </c>
      <c r="H67" s="18">
        <v>0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69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>
        <v>0</v>
      </c>
      <c r="G68" s="24" t="s">
        <v>289</v>
      </c>
      <c r="H68" s="18">
        <v>0</v>
      </c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69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>
        <v>0</v>
      </c>
      <c r="G69" s="24" t="s">
        <v>289</v>
      </c>
      <c r="H69" s="18">
        <v>0</v>
      </c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69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69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>
        <v>0</v>
      </c>
      <c r="G71" s="24" t="s">
        <v>289</v>
      </c>
      <c r="H71" s="18">
        <v>0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69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>
        <v>0</v>
      </c>
      <c r="G72" s="24" t="s">
        <v>289</v>
      </c>
      <c r="H72" s="18">
        <v>0</v>
      </c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69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>
        <v>0</v>
      </c>
      <c r="G73" s="24" t="s">
        <v>289</v>
      </c>
      <c r="H73" s="18">
        <v>0</v>
      </c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69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69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>
        <v>0</v>
      </c>
      <c r="G75" s="24" t="s">
        <v>289</v>
      </c>
      <c r="H75" s="18">
        <v>0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69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>
        <v>0</v>
      </c>
      <c r="G76" s="24" t="s">
        <v>289</v>
      </c>
      <c r="H76" s="18">
        <v>0</v>
      </c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69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>
        <v>0</v>
      </c>
      <c r="G77" s="24" t="s">
        <v>289</v>
      </c>
      <c r="H77" s="18">
        <v>0</v>
      </c>
      <c r="I77" s="24" t="s">
        <v>289</v>
      </c>
      <c r="J77" s="24" t="s">
        <v>289</v>
      </c>
      <c r="K77" s="24" t="s">
        <v>289</v>
      </c>
      <c r="L77" s="24" t="s">
        <v>289</v>
      </c>
      <c r="N77" s="180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229781.05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69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69"/>
    </row>
    <row r="80" spans="1:14" s="3" customFormat="1" ht="12" customHeight="1" x14ac:dyDescent="0.2">
      <c r="A80" s="169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69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69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>
        <v>0</v>
      </c>
      <c r="G82" s="24" t="s">
        <v>289</v>
      </c>
      <c r="H82" s="18">
        <v>0</v>
      </c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69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>
        <v>0</v>
      </c>
      <c r="G83" s="24" t="s">
        <v>289</v>
      </c>
      <c r="H83" s="18">
        <v>0</v>
      </c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69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69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>
        <v>0</v>
      </c>
      <c r="G85" s="24" t="s">
        <v>289</v>
      </c>
      <c r="H85" s="18">
        <v>0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69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>
        <v>0</v>
      </c>
      <c r="G86" s="24" t="s">
        <v>289</v>
      </c>
      <c r="H86" s="18">
        <v>0</v>
      </c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69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>
        <v>0</v>
      </c>
      <c r="G87" s="24" t="s">
        <v>289</v>
      </c>
      <c r="H87" s="18">
        <v>0</v>
      </c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69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69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>
        <v>0</v>
      </c>
      <c r="G89" s="24" t="s">
        <v>289</v>
      </c>
      <c r="H89" s="18">
        <v>0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69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>
        <v>0</v>
      </c>
      <c r="G90" s="24" t="s">
        <v>289</v>
      </c>
      <c r="H90" s="18">
        <v>0</v>
      </c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69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>
        <v>0</v>
      </c>
      <c r="G91" s="24" t="s">
        <v>289</v>
      </c>
      <c r="H91" s="18">
        <v>0</v>
      </c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69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>
        <v>0</v>
      </c>
      <c r="G92" s="24" t="s">
        <v>289</v>
      </c>
      <c r="H92" s="18">
        <v>0</v>
      </c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69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69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69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635.76</v>
      </c>
      <c r="G95" s="18">
        <v>7.61</v>
      </c>
      <c r="H95" s="18">
        <v>0</v>
      </c>
      <c r="I95" s="18">
        <v>0</v>
      </c>
      <c r="J95" s="18">
        <v>280.08999999999997</v>
      </c>
      <c r="K95" s="24" t="s">
        <v>289</v>
      </c>
      <c r="L95" s="24" t="s">
        <v>289</v>
      </c>
      <c r="M95" s="8"/>
      <c r="N95" s="269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80336.42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69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>
        <v>0</v>
      </c>
      <c r="G97" s="24" t="s">
        <v>289</v>
      </c>
      <c r="H97" s="18">
        <v>0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69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>
        <v>0</v>
      </c>
      <c r="G98" s="18">
        <v>0</v>
      </c>
      <c r="H98" s="18">
        <v>0</v>
      </c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69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69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2233.44</v>
      </c>
      <c r="G100" s="18">
        <v>0</v>
      </c>
      <c r="H100" s="18">
        <v>0</v>
      </c>
      <c r="I100" s="18">
        <v>0</v>
      </c>
      <c r="J100" s="24" t="s">
        <v>289</v>
      </c>
      <c r="K100" s="24" t="s">
        <v>289</v>
      </c>
      <c r="L100" s="24" t="s">
        <v>289</v>
      </c>
      <c r="M100" s="8"/>
      <c r="N100" s="269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>
        <v>0</v>
      </c>
      <c r="G101" s="18">
        <v>0</v>
      </c>
      <c r="H101" s="18">
        <v>0</v>
      </c>
      <c r="I101" s="18">
        <v>0</v>
      </c>
      <c r="J101" s="18">
        <v>0</v>
      </c>
      <c r="K101" s="24" t="s">
        <v>289</v>
      </c>
      <c r="L101" s="24" t="s">
        <v>289</v>
      </c>
      <c r="M101" s="8"/>
      <c r="N101" s="269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>
        <v>5267</v>
      </c>
      <c r="G102" s="18">
        <v>0</v>
      </c>
      <c r="H102" s="18">
        <v>0</v>
      </c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69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>
        <v>0</v>
      </c>
      <c r="G103" s="24" t="s">
        <v>289</v>
      </c>
      <c r="H103" s="18">
        <v>0</v>
      </c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69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>
        <v>15200.46</v>
      </c>
      <c r="G104" s="18">
        <v>0</v>
      </c>
      <c r="H104" s="18">
        <v>0</v>
      </c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69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>
        <v>0</v>
      </c>
      <c r="G105" s="18">
        <v>0</v>
      </c>
      <c r="H105" s="18">
        <v>0</v>
      </c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69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>
        <v>0</v>
      </c>
      <c r="G106" s="18">
        <v>0</v>
      </c>
      <c r="H106" s="18">
        <v>0</v>
      </c>
      <c r="I106" s="18">
        <v>0</v>
      </c>
      <c r="J106" s="24" t="s">
        <v>289</v>
      </c>
      <c r="K106" s="24" t="s">
        <v>289</v>
      </c>
      <c r="L106" s="24" t="s">
        <v>289</v>
      </c>
      <c r="M106" s="8"/>
      <c r="N106" s="269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>
        <v>0</v>
      </c>
      <c r="G107" s="18">
        <v>0</v>
      </c>
      <c r="H107" s="18">
        <v>0</v>
      </c>
      <c r="I107" s="18">
        <v>0</v>
      </c>
      <c r="J107" s="24" t="s">
        <v>289</v>
      </c>
      <c r="K107" s="24" t="s">
        <v>289</v>
      </c>
      <c r="L107" s="24" t="s">
        <v>289</v>
      </c>
      <c r="M107" s="8"/>
      <c r="N107" s="269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>
        <v>0</v>
      </c>
      <c r="G108" s="18">
        <v>0</v>
      </c>
      <c r="H108" s="18">
        <v>0</v>
      </c>
      <c r="I108" s="18">
        <v>0</v>
      </c>
      <c r="J108" s="24" t="s">
        <v>289</v>
      </c>
      <c r="K108" s="24" t="s">
        <v>289</v>
      </c>
      <c r="L108" s="24" t="s">
        <v>289</v>
      </c>
      <c r="M108" s="8"/>
      <c r="N108" s="269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4666.47</v>
      </c>
      <c r="G109" s="18">
        <v>0</v>
      </c>
      <c r="H109" s="18">
        <v>0</v>
      </c>
      <c r="I109" s="18">
        <v>0</v>
      </c>
      <c r="J109" s="18">
        <v>0</v>
      </c>
      <c r="K109" s="24" t="s">
        <v>289</v>
      </c>
      <c r="L109" s="24" t="s">
        <v>289</v>
      </c>
      <c r="M109" s="8"/>
      <c r="N109" s="269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28003.13</v>
      </c>
      <c r="G110" s="41">
        <f>SUM(G95:G109)</f>
        <v>80344.03</v>
      </c>
      <c r="H110" s="41">
        <f>SUM(H95:H109)</f>
        <v>0</v>
      </c>
      <c r="I110" s="41">
        <f>SUM(I95:I109)</f>
        <v>0</v>
      </c>
      <c r="J110" s="41">
        <f>SUM(J95:J109)</f>
        <v>280.08999999999997</v>
      </c>
      <c r="K110" s="45" t="s">
        <v>289</v>
      </c>
      <c r="L110" s="45" t="s">
        <v>289</v>
      </c>
      <c r="N110" s="180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4960312.18</v>
      </c>
      <c r="G111" s="41">
        <f>G59+G110</f>
        <v>80344.03</v>
      </c>
      <c r="H111" s="41">
        <f>H59+H78+H93+H110</f>
        <v>0</v>
      </c>
      <c r="I111" s="41">
        <f>I59+I110</f>
        <v>0</v>
      </c>
      <c r="J111" s="41">
        <f>J59+J110</f>
        <v>280.08999999999997</v>
      </c>
      <c r="K111" s="45" t="s">
        <v>289</v>
      </c>
      <c r="L111" s="45" t="s">
        <v>289</v>
      </c>
      <c r="M111" s="8"/>
      <c r="N111" s="269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69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69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69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69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18308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69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2363054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69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69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>
        <v>0</v>
      </c>
      <c r="G119" s="18">
        <v>0</v>
      </c>
      <c r="H119" s="18">
        <v>0</v>
      </c>
      <c r="I119" s="18">
        <v>0</v>
      </c>
      <c r="J119" s="18">
        <v>0</v>
      </c>
      <c r="K119" s="24" t="s">
        <v>289</v>
      </c>
      <c r="L119" s="24" t="s">
        <v>289</v>
      </c>
      <c r="M119" s="8"/>
      <c r="N119" s="269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2381362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69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69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12508.92</v>
      </c>
      <c r="G122" s="24" t="s">
        <v>289</v>
      </c>
      <c r="H122" s="24" t="s">
        <v>289</v>
      </c>
      <c r="I122" s="18">
        <v>0</v>
      </c>
      <c r="J122" s="24" t="s">
        <v>289</v>
      </c>
      <c r="K122" s="24" t="s">
        <v>289</v>
      </c>
      <c r="L122" s="24" t="s">
        <v>289</v>
      </c>
      <c r="M122" s="8"/>
      <c r="N122" s="269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>
        <v>0</v>
      </c>
      <c r="G123" s="24"/>
      <c r="H123" s="24"/>
      <c r="I123" s="18">
        <v>0</v>
      </c>
      <c r="J123" s="24"/>
      <c r="K123" s="24"/>
      <c r="L123" s="24"/>
      <c r="M123" s="8"/>
      <c r="N123" s="269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>
        <v>0</v>
      </c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69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22954.3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69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>
        <v>0</v>
      </c>
      <c r="G126" s="24" t="s">
        <v>289</v>
      </c>
      <c r="H126" s="18">
        <v>0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69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0</v>
      </c>
      <c r="G127" s="24" t="s">
        <v>289</v>
      </c>
      <c r="H127" s="18">
        <v>0</v>
      </c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69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>
        <v>0</v>
      </c>
      <c r="G128" s="24" t="s">
        <v>289</v>
      </c>
      <c r="H128" s="18">
        <v>0</v>
      </c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69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>
        <v>0</v>
      </c>
      <c r="G129" s="24" t="s">
        <v>289</v>
      </c>
      <c r="H129" s="18">
        <v>0</v>
      </c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69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>
        <v>0</v>
      </c>
      <c r="G130" s="24" t="s">
        <v>289</v>
      </c>
      <c r="H130" s="18">
        <v>0</v>
      </c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69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1616.28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69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>
        <v>0</v>
      </c>
      <c r="G132" s="24" t="s">
        <v>289</v>
      </c>
      <c r="H132" s="18">
        <v>0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69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>
        <v>0</v>
      </c>
      <c r="I133" s="24"/>
      <c r="J133" s="24"/>
      <c r="K133" s="24"/>
      <c r="L133" s="24"/>
      <c r="M133" s="8"/>
      <c r="N133" s="269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>
        <v>0</v>
      </c>
      <c r="G134" s="18">
        <v>0</v>
      </c>
      <c r="H134" s="18">
        <v>0</v>
      </c>
      <c r="I134" s="18">
        <v>0</v>
      </c>
      <c r="J134" s="18">
        <v>0</v>
      </c>
      <c r="K134" s="24" t="s">
        <v>289</v>
      </c>
      <c r="L134" s="24" t="s">
        <v>289</v>
      </c>
      <c r="M134" s="8"/>
      <c r="N134" s="269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35463.22</v>
      </c>
      <c r="G135" s="41">
        <f>SUM(G122:G134)</f>
        <v>1616.28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69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>
        <v>0</v>
      </c>
      <c r="G136" s="18">
        <v>0</v>
      </c>
      <c r="H136" s="18">
        <v>0</v>
      </c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69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>
        <v>0</v>
      </c>
      <c r="G137" s="24" t="s">
        <v>289</v>
      </c>
      <c r="H137" s="18">
        <v>0</v>
      </c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69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69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2416825.2200000002</v>
      </c>
      <c r="G139" s="41">
        <f>G120+SUM(G135:G136)</f>
        <v>1616.28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69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69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69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3" t="s">
        <v>772</v>
      </c>
      <c r="I142" s="16" t="s">
        <v>284</v>
      </c>
      <c r="J142" s="16" t="s">
        <v>285</v>
      </c>
      <c r="K142" s="20"/>
      <c r="L142" s="20"/>
      <c r="M142" s="8"/>
      <c r="N142" s="269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69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>
        <v>0</v>
      </c>
      <c r="G144" s="18">
        <v>0</v>
      </c>
      <c r="H144" s="18">
        <v>0</v>
      </c>
      <c r="I144" s="18">
        <v>0</v>
      </c>
      <c r="J144" s="24" t="s">
        <v>289</v>
      </c>
      <c r="K144" s="24" t="s">
        <v>289</v>
      </c>
      <c r="L144" s="24" t="s">
        <v>289</v>
      </c>
      <c r="M144" s="8"/>
      <c r="N144" s="269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>
        <v>0</v>
      </c>
      <c r="G145" s="18">
        <v>0</v>
      </c>
      <c r="H145" s="18">
        <v>0</v>
      </c>
      <c r="I145" s="18">
        <v>0</v>
      </c>
      <c r="J145" s="24" t="s">
        <v>289</v>
      </c>
      <c r="K145" s="24" t="s">
        <v>289</v>
      </c>
      <c r="L145" s="24" t="s">
        <v>289</v>
      </c>
      <c r="M145" s="8"/>
      <c r="N145" s="269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69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69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69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>
        <v>0</v>
      </c>
      <c r="G149" s="24" t="s">
        <v>289</v>
      </c>
      <c r="H149" s="18">
        <v>8904</v>
      </c>
      <c r="I149" s="18">
        <v>0</v>
      </c>
      <c r="J149" s="24" t="s">
        <v>289</v>
      </c>
      <c r="K149" s="24" t="s">
        <v>289</v>
      </c>
      <c r="L149" s="24" t="s">
        <v>289</v>
      </c>
      <c r="M149" s="8"/>
      <c r="N149" s="269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>
        <v>0</v>
      </c>
      <c r="G150" s="24" t="s">
        <v>289</v>
      </c>
      <c r="H150" s="18">
        <v>0</v>
      </c>
      <c r="I150" s="18">
        <v>0</v>
      </c>
      <c r="J150" s="24" t="s">
        <v>289</v>
      </c>
      <c r="K150" s="24" t="s">
        <v>289</v>
      </c>
      <c r="L150" s="24" t="s">
        <v>289</v>
      </c>
      <c r="M150" s="8"/>
      <c r="N150" s="269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>
        <v>0</v>
      </c>
      <c r="G151" s="24" t="s">
        <v>289</v>
      </c>
      <c r="H151" s="18">
        <v>0</v>
      </c>
      <c r="I151" s="18">
        <v>0</v>
      </c>
      <c r="J151" s="24" t="s">
        <v>289</v>
      </c>
      <c r="K151" s="24" t="s">
        <v>289</v>
      </c>
      <c r="L151" s="24" t="s">
        <v>289</v>
      </c>
      <c r="M151" s="8"/>
      <c r="N151" s="269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69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93061.6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69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26285.49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69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>
        <v>0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69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>
        <v>0</v>
      </c>
      <c r="G156" s="24" t="s">
        <v>289</v>
      </c>
      <c r="H156" s="18">
        <v>0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69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52153.45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69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>
        <v>0</v>
      </c>
      <c r="G158" s="24" t="s">
        <v>289</v>
      </c>
      <c r="H158" s="18">
        <v>62960.4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69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28199.37</v>
      </c>
      <c r="G159" s="24" t="s">
        <v>289</v>
      </c>
      <c r="H159" s="18">
        <v>0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69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>
        <v>0</v>
      </c>
      <c r="G160" s="18">
        <v>0</v>
      </c>
      <c r="H160" s="18">
        <v>0</v>
      </c>
      <c r="I160" s="18">
        <v>0</v>
      </c>
      <c r="J160" s="24" t="s">
        <v>289</v>
      </c>
      <c r="K160" s="24" t="s">
        <v>289</v>
      </c>
      <c r="L160" s="24" t="s">
        <v>289</v>
      </c>
      <c r="M160" s="8"/>
      <c r="N160" s="269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28199.37</v>
      </c>
      <c r="G161" s="41">
        <f>SUM(G149:G160)</f>
        <v>52153.45</v>
      </c>
      <c r="H161" s="41">
        <f>SUM(H149:H160)</f>
        <v>191211.49000000002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69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>
        <v>0</v>
      </c>
      <c r="G162" s="18">
        <v>0</v>
      </c>
      <c r="H162" s="18">
        <v>0</v>
      </c>
      <c r="I162" s="18">
        <v>0</v>
      </c>
      <c r="J162" s="24" t="s">
        <v>289</v>
      </c>
      <c r="K162" s="24" t="s">
        <v>289</v>
      </c>
      <c r="L162" s="24" t="s">
        <v>289</v>
      </c>
      <c r="M162" s="8"/>
      <c r="N162" s="269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69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>
        <v>20887.009999999998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69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>
        <v>0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69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69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>
        <v>0</v>
      </c>
      <c r="G167" s="18">
        <v>0</v>
      </c>
      <c r="H167" s="18">
        <v>0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69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49086.38</v>
      </c>
      <c r="G168" s="41">
        <f>G146+G161+SUM(G162:G167)</f>
        <v>52153.45</v>
      </c>
      <c r="H168" s="41">
        <f>H146+H161+SUM(H162:H167)</f>
        <v>191211.49000000002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69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69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69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3" t="s">
        <v>772</v>
      </c>
      <c r="I171" s="16" t="s">
        <v>284</v>
      </c>
      <c r="J171" s="16" t="s">
        <v>285</v>
      </c>
      <c r="K171" s="20"/>
      <c r="L171" s="20"/>
      <c r="M171" s="8"/>
      <c r="N171" s="269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>
        <v>0</v>
      </c>
      <c r="G172" s="24" t="s">
        <v>289</v>
      </c>
      <c r="H172" s="24" t="s">
        <v>289</v>
      </c>
      <c r="I172" s="18">
        <v>0</v>
      </c>
      <c r="J172" s="24" t="s">
        <v>289</v>
      </c>
      <c r="K172" s="24" t="s">
        <v>289</v>
      </c>
      <c r="L172" s="24" t="s">
        <v>289</v>
      </c>
      <c r="M172" s="8"/>
      <c r="N172" s="269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>
        <v>0</v>
      </c>
      <c r="G173" s="24" t="s">
        <v>289</v>
      </c>
      <c r="H173" s="24" t="s">
        <v>289</v>
      </c>
      <c r="I173" s="18">
        <v>0</v>
      </c>
      <c r="J173" s="24" t="s">
        <v>289</v>
      </c>
      <c r="K173" s="24" t="s">
        <v>289</v>
      </c>
      <c r="L173" s="24" t="s">
        <v>289</v>
      </c>
      <c r="M173" s="8"/>
      <c r="N173" s="269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>
        <v>0</v>
      </c>
      <c r="G174" s="24" t="s">
        <v>289</v>
      </c>
      <c r="H174" s="24" t="s">
        <v>289</v>
      </c>
      <c r="I174" s="18">
        <v>0</v>
      </c>
      <c r="J174" s="24" t="s">
        <v>289</v>
      </c>
      <c r="K174" s="24" t="s">
        <v>289</v>
      </c>
      <c r="L174" s="24" t="s">
        <v>289</v>
      </c>
      <c r="M174" s="8"/>
      <c r="N174" s="269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>
        <v>0</v>
      </c>
      <c r="G175" s="24" t="s">
        <v>289</v>
      </c>
      <c r="H175" s="24" t="s">
        <v>289</v>
      </c>
      <c r="I175" s="18">
        <v>0</v>
      </c>
      <c r="J175" s="24" t="s">
        <v>289</v>
      </c>
      <c r="K175" s="24" t="s">
        <v>289</v>
      </c>
      <c r="L175" s="24" t="s">
        <v>289</v>
      </c>
      <c r="M175" s="8"/>
      <c r="N175" s="269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69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69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8979.01</v>
      </c>
      <c r="H178" s="18">
        <v>0</v>
      </c>
      <c r="I178" s="18">
        <v>0</v>
      </c>
      <c r="J178" s="18">
        <v>65000</v>
      </c>
      <c r="K178" s="24" t="s">
        <v>289</v>
      </c>
      <c r="L178" s="24" t="s">
        <v>289</v>
      </c>
      <c r="M178" s="8"/>
      <c r="N178" s="269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>
        <v>0</v>
      </c>
      <c r="G179" s="24" t="s">
        <v>289</v>
      </c>
      <c r="H179" s="18">
        <v>0</v>
      </c>
      <c r="I179" s="18">
        <v>0</v>
      </c>
      <c r="J179" s="18">
        <v>0</v>
      </c>
      <c r="K179" s="24" t="s">
        <v>289</v>
      </c>
      <c r="L179" s="24" t="s">
        <v>289</v>
      </c>
      <c r="M179" s="8"/>
      <c r="N179" s="269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>
        <v>0</v>
      </c>
      <c r="G180" s="18">
        <v>0</v>
      </c>
      <c r="H180" s="24" t="s">
        <v>289</v>
      </c>
      <c r="I180" s="18">
        <v>0</v>
      </c>
      <c r="J180" s="18">
        <v>0</v>
      </c>
      <c r="K180" s="24" t="s">
        <v>289</v>
      </c>
      <c r="L180" s="24" t="s">
        <v>289</v>
      </c>
      <c r="M180" s="8"/>
      <c r="N180" s="269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>
        <v>0</v>
      </c>
      <c r="G181" s="18">
        <v>0</v>
      </c>
      <c r="H181" s="18">
        <v>0</v>
      </c>
      <c r="I181" s="24" t="s">
        <v>289</v>
      </c>
      <c r="J181" s="18">
        <v>0</v>
      </c>
      <c r="K181" s="24" t="s">
        <v>289</v>
      </c>
      <c r="L181" s="24" t="s">
        <v>289</v>
      </c>
      <c r="M181" s="8"/>
      <c r="N181" s="269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8979.01</v>
      </c>
      <c r="H182" s="41">
        <f>SUM(H178:H181)</f>
        <v>0</v>
      </c>
      <c r="I182" s="41">
        <f>SUM(I178:I181)</f>
        <v>0</v>
      </c>
      <c r="J182" s="41">
        <f>SUM(J178:J181)</f>
        <v>65000</v>
      </c>
      <c r="K182" s="45" t="s">
        <v>289</v>
      </c>
      <c r="L182" s="45" t="s">
        <v>289</v>
      </c>
      <c r="M182" s="8"/>
      <c r="N182" s="269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69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>
        <v>91461.57</v>
      </c>
      <c r="G184" s="18">
        <v>0</v>
      </c>
      <c r="H184" s="18">
        <v>0</v>
      </c>
      <c r="I184" s="18">
        <v>0</v>
      </c>
      <c r="J184" s="24" t="s">
        <v>289</v>
      </c>
      <c r="K184" s="24" t="s">
        <v>289</v>
      </c>
      <c r="L184" s="24" t="s">
        <v>289</v>
      </c>
      <c r="M184" s="8"/>
      <c r="N184" s="269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>
        <v>0</v>
      </c>
      <c r="G185" s="18">
        <v>0</v>
      </c>
      <c r="H185" s="18">
        <v>0</v>
      </c>
      <c r="I185" s="18">
        <v>0</v>
      </c>
      <c r="J185" s="24" t="s">
        <v>289</v>
      </c>
      <c r="K185" s="24" t="s">
        <v>289</v>
      </c>
      <c r="L185" s="24" t="s">
        <v>289</v>
      </c>
      <c r="M185" s="8"/>
      <c r="N185" s="269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>
        <v>0</v>
      </c>
      <c r="G186" s="18">
        <v>0</v>
      </c>
      <c r="H186" s="18">
        <v>0</v>
      </c>
      <c r="I186" s="18">
        <v>0</v>
      </c>
      <c r="J186" s="24" t="s">
        <v>289</v>
      </c>
      <c r="K186" s="24" t="s">
        <v>289</v>
      </c>
      <c r="L186" s="24" t="s">
        <v>289</v>
      </c>
      <c r="N186" s="180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91461.57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180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>
        <v>0</v>
      </c>
      <c r="G188" s="18">
        <v>0</v>
      </c>
      <c r="H188" s="18">
        <v>0</v>
      </c>
      <c r="I188" s="18">
        <v>0</v>
      </c>
      <c r="J188" s="24" t="s">
        <v>289</v>
      </c>
      <c r="K188" s="24" t="s">
        <v>289</v>
      </c>
      <c r="L188" s="24" t="s">
        <v>289</v>
      </c>
      <c r="M188" s="8"/>
      <c r="N188" s="269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>
        <v>0</v>
      </c>
      <c r="G189" s="18">
        <v>0</v>
      </c>
      <c r="H189" s="18">
        <v>0</v>
      </c>
      <c r="I189" s="18">
        <v>0</v>
      </c>
      <c r="J189" s="24" t="s">
        <v>289</v>
      </c>
      <c r="K189" s="24" t="s">
        <v>289</v>
      </c>
      <c r="L189" s="24" t="s">
        <v>289</v>
      </c>
      <c r="M189" s="8"/>
      <c r="N189" s="269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>
        <v>0</v>
      </c>
      <c r="G190" s="18">
        <v>0</v>
      </c>
      <c r="H190" s="18">
        <v>0</v>
      </c>
      <c r="I190" s="18">
        <v>0</v>
      </c>
      <c r="J190" s="24" t="s">
        <v>289</v>
      </c>
      <c r="K190" s="24" t="s">
        <v>289</v>
      </c>
      <c r="L190" s="24" t="s">
        <v>289</v>
      </c>
      <c r="M190" s="8"/>
      <c r="N190" s="269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5" t="s">
        <v>431</v>
      </c>
      <c r="E191" s="51">
        <v>5000</v>
      </c>
      <c r="F191" s="41">
        <f>F176+F182+SUM(F187:F190)</f>
        <v>91461.57</v>
      </c>
      <c r="G191" s="41">
        <f>G182+SUM(G187:G190)</f>
        <v>8979.01</v>
      </c>
      <c r="H191" s="41">
        <f>+H182+SUM(H187:H190)</f>
        <v>0</v>
      </c>
      <c r="I191" s="41">
        <f>I176+I182+SUM(I187:I190)</f>
        <v>0</v>
      </c>
      <c r="J191" s="41">
        <f>J182</f>
        <v>65000</v>
      </c>
      <c r="K191" s="45" t="s">
        <v>289</v>
      </c>
      <c r="L191" s="45" t="s">
        <v>289</v>
      </c>
      <c r="M191" s="8"/>
      <c r="N191" s="269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6" t="s">
        <v>431</v>
      </c>
      <c r="E192" s="44"/>
      <c r="F192" s="47">
        <f>F111+F139+F168+F191</f>
        <v>7517685.3500000006</v>
      </c>
      <c r="G192" s="47">
        <f>G111+G139+G168+G191</f>
        <v>143092.77000000002</v>
      </c>
      <c r="H192" s="47">
        <f>H111+H139+H168+H191</f>
        <v>191211.49000000002</v>
      </c>
      <c r="I192" s="47">
        <f>I111+I139+I168+I191</f>
        <v>0</v>
      </c>
      <c r="J192" s="47">
        <f>J111+J139+J191</f>
        <v>65280.09</v>
      </c>
      <c r="K192" s="45" t="s">
        <v>289</v>
      </c>
      <c r="L192" s="45" t="s">
        <v>289</v>
      </c>
      <c r="M192" s="8"/>
      <c r="N192" s="269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6" t="s">
        <v>693</v>
      </c>
      <c r="G193" s="176" t="s">
        <v>694</v>
      </c>
      <c r="H193" s="176" t="s">
        <v>695</v>
      </c>
      <c r="I193" s="176" t="s">
        <v>696</v>
      </c>
      <c r="J193" s="176" t="s">
        <v>697</v>
      </c>
      <c r="K193" s="176" t="s">
        <v>698</v>
      </c>
      <c r="L193" s="56"/>
      <c r="M193" s="8"/>
      <c r="N193" s="269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69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69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1541828.49</v>
      </c>
      <c r="G196" s="18">
        <v>611140.64</v>
      </c>
      <c r="H196" s="18">
        <v>19239.54</v>
      </c>
      <c r="I196" s="18">
        <v>52011.6</v>
      </c>
      <c r="J196" s="18">
        <v>15093.91</v>
      </c>
      <c r="K196" s="18">
        <v>0</v>
      </c>
      <c r="L196" s="19">
        <f>SUM(F196:K196)</f>
        <v>2239314.1800000002</v>
      </c>
      <c r="M196" s="8"/>
      <c r="N196" s="269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392728.44</v>
      </c>
      <c r="G197" s="18">
        <v>249369.37</v>
      </c>
      <c r="H197" s="18">
        <v>97473.59</v>
      </c>
      <c r="I197" s="18">
        <v>2192.41</v>
      </c>
      <c r="J197" s="18">
        <v>0</v>
      </c>
      <c r="K197" s="18">
        <v>0</v>
      </c>
      <c r="L197" s="19">
        <f>SUM(F197:K197)</f>
        <v>741763.81</v>
      </c>
      <c r="M197" s="8"/>
      <c r="N197" s="269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>
        <v>0</v>
      </c>
      <c r="G198" s="18">
        <v>0</v>
      </c>
      <c r="H198" s="18">
        <v>0</v>
      </c>
      <c r="I198" s="18">
        <v>0</v>
      </c>
      <c r="J198" s="18">
        <v>0</v>
      </c>
      <c r="K198" s="18">
        <v>0</v>
      </c>
      <c r="L198" s="19">
        <f>SUM(F198:K198)</f>
        <v>0</v>
      </c>
      <c r="M198" s="8"/>
      <c r="N198" s="269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48490.14</v>
      </c>
      <c r="G199" s="18">
        <v>8477.09</v>
      </c>
      <c r="H199" s="18">
        <v>30210.2</v>
      </c>
      <c r="I199" s="18">
        <v>3349.84</v>
      </c>
      <c r="J199" s="18">
        <v>2333.14</v>
      </c>
      <c r="K199" s="18">
        <v>0</v>
      </c>
      <c r="L199" s="19">
        <f>SUM(F199:K199)</f>
        <v>92860.409999999989</v>
      </c>
      <c r="M199" s="8"/>
      <c r="N199" s="269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69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241950.12</v>
      </c>
      <c r="G201" s="18">
        <v>142759.24</v>
      </c>
      <c r="H201" s="18">
        <v>14728.98</v>
      </c>
      <c r="I201" s="18">
        <v>1389.29</v>
      </c>
      <c r="J201" s="18">
        <v>873.39</v>
      </c>
      <c r="K201" s="18">
        <v>0</v>
      </c>
      <c r="L201" s="19">
        <f t="shared" ref="L201:L207" si="0">SUM(F201:K201)</f>
        <v>401701.01999999996</v>
      </c>
      <c r="M201" s="8"/>
      <c r="N201" s="269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58474.86</v>
      </c>
      <c r="G202" s="18">
        <v>33690.47</v>
      </c>
      <c r="H202" s="18">
        <v>19905.71</v>
      </c>
      <c r="I202" s="18">
        <v>9753.9699999999993</v>
      </c>
      <c r="J202" s="18">
        <v>0</v>
      </c>
      <c r="K202" s="18">
        <v>0</v>
      </c>
      <c r="L202" s="19">
        <f t="shared" si="0"/>
        <v>121825.01000000001</v>
      </c>
      <c r="M202" s="8"/>
      <c r="N202" s="269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8439.2000000000007</v>
      </c>
      <c r="G203" s="18">
        <v>645.57000000000005</v>
      </c>
      <c r="H203" s="18">
        <v>181042</v>
      </c>
      <c r="I203" s="18">
        <v>0</v>
      </c>
      <c r="J203" s="18">
        <v>0</v>
      </c>
      <c r="K203" s="18">
        <v>1782.49</v>
      </c>
      <c r="L203" s="19">
        <f t="shared" si="0"/>
        <v>191909.25999999998</v>
      </c>
      <c r="M203" s="8"/>
      <c r="N203" s="269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169489.04</v>
      </c>
      <c r="G204" s="18">
        <v>96041.45</v>
      </c>
      <c r="H204" s="18">
        <v>14062</v>
      </c>
      <c r="I204" s="18">
        <v>7136.1</v>
      </c>
      <c r="J204" s="18">
        <v>9671.99</v>
      </c>
      <c r="K204" s="18">
        <v>4140.5</v>
      </c>
      <c r="L204" s="19">
        <f t="shared" si="0"/>
        <v>300541.07999999996</v>
      </c>
      <c r="M204" s="8"/>
      <c r="N204" s="269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>
        <v>0</v>
      </c>
      <c r="G205" s="18">
        <v>0</v>
      </c>
      <c r="H205" s="18">
        <v>0</v>
      </c>
      <c r="I205" s="18">
        <v>0</v>
      </c>
      <c r="J205" s="18">
        <v>0</v>
      </c>
      <c r="K205" s="18">
        <v>0</v>
      </c>
      <c r="L205" s="19">
        <f t="shared" si="0"/>
        <v>0</v>
      </c>
      <c r="M205" s="8"/>
      <c r="N205" s="269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133219.64000000001</v>
      </c>
      <c r="G206" s="18">
        <v>50684.4</v>
      </c>
      <c r="H206" s="18">
        <v>146376.53</v>
      </c>
      <c r="I206" s="18">
        <v>130822.51</v>
      </c>
      <c r="J206" s="18">
        <v>7951.02</v>
      </c>
      <c r="K206" s="18">
        <v>0</v>
      </c>
      <c r="L206" s="19">
        <f t="shared" si="0"/>
        <v>469054.10000000003</v>
      </c>
      <c r="M206" s="8"/>
      <c r="N206" s="269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>
        <v>67225.61</v>
      </c>
      <c r="G207" s="18">
        <v>44743.02</v>
      </c>
      <c r="H207" s="18">
        <v>11793.44</v>
      </c>
      <c r="I207" s="18">
        <v>32476.29</v>
      </c>
      <c r="J207" s="18">
        <v>36562</v>
      </c>
      <c r="K207" s="18">
        <v>0</v>
      </c>
      <c r="L207" s="19">
        <f t="shared" si="0"/>
        <v>192800.36000000002</v>
      </c>
      <c r="M207" s="8"/>
      <c r="N207" s="269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>
        <v>0</v>
      </c>
      <c r="G208" s="18">
        <v>0</v>
      </c>
      <c r="H208" s="18">
        <v>70.2</v>
      </c>
      <c r="I208" s="18">
        <v>0</v>
      </c>
      <c r="J208" s="18">
        <v>0</v>
      </c>
      <c r="K208" s="18">
        <v>0</v>
      </c>
      <c r="L208" s="19">
        <f>SUM(F208:K208)</f>
        <v>70.2</v>
      </c>
      <c r="M208" s="8"/>
      <c r="N208" s="269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69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2661845.54</v>
      </c>
      <c r="G210" s="41">
        <f t="shared" si="1"/>
        <v>1237551.2499999998</v>
      </c>
      <c r="H210" s="41">
        <f t="shared" si="1"/>
        <v>534902.18999999994</v>
      </c>
      <c r="I210" s="41">
        <f t="shared" si="1"/>
        <v>239132.00999999998</v>
      </c>
      <c r="J210" s="41">
        <f t="shared" si="1"/>
        <v>72485.45</v>
      </c>
      <c r="K210" s="41">
        <f t="shared" si="1"/>
        <v>5922.99</v>
      </c>
      <c r="L210" s="41">
        <f t="shared" si="1"/>
        <v>4751839.4300000006</v>
      </c>
      <c r="M210" s="8"/>
      <c r="N210" s="269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6" t="s">
        <v>693</v>
      </c>
      <c r="G211" s="176" t="s">
        <v>694</v>
      </c>
      <c r="H211" s="176" t="s">
        <v>695</v>
      </c>
      <c r="I211" s="176" t="s">
        <v>696</v>
      </c>
      <c r="J211" s="176" t="s">
        <v>697</v>
      </c>
      <c r="K211" s="176" t="s">
        <v>698</v>
      </c>
      <c r="L211" s="67"/>
      <c r="M211" s="8"/>
      <c r="N211" s="269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69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69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v>0</v>
      </c>
      <c r="G214" s="18">
        <v>0</v>
      </c>
      <c r="H214" s="18">
        <v>0</v>
      </c>
      <c r="I214" s="18">
        <v>0</v>
      </c>
      <c r="J214" s="18">
        <v>0</v>
      </c>
      <c r="K214" s="18">
        <v>0</v>
      </c>
      <c r="L214" s="19">
        <f>SUM(F214:K214)</f>
        <v>0</v>
      </c>
      <c r="M214" s="8"/>
      <c r="N214" s="269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v>0</v>
      </c>
      <c r="G215" s="18">
        <v>0</v>
      </c>
      <c r="H215" s="18">
        <v>0</v>
      </c>
      <c r="I215" s="18">
        <v>0</v>
      </c>
      <c r="J215" s="18">
        <v>0</v>
      </c>
      <c r="K215" s="18">
        <v>0</v>
      </c>
      <c r="L215" s="19">
        <f>SUM(F215:K215)</f>
        <v>0</v>
      </c>
      <c r="M215" s="8"/>
      <c r="N215" s="269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>
        <v>0</v>
      </c>
      <c r="G216" s="18">
        <v>0</v>
      </c>
      <c r="H216" s="18">
        <v>0</v>
      </c>
      <c r="I216" s="18">
        <v>0</v>
      </c>
      <c r="J216" s="18">
        <v>0</v>
      </c>
      <c r="K216" s="18">
        <v>0</v>
      </c>
      <c r="L216" s="19">
        <f>SUM(F216:K216)</f>
        <v>0</v>
      </c>
      <c r="M216" s="8"/>
      <c r="N216" s="269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v>0</v>
      </c>
      <c r="G217" s="18">
        <v>0</v>
      </c>
      <c r="H217" s="18">
        <v>0</v>
      </c>
      <c r="I217" s="18">
        <v>0</v>
      </c>
      <c r="J217" s="18">
        <v>0</v>
      </c>
      <c r="K217" s="18">
        <v>0</v>
      </c>
      <c r="L217" s="19">
        <f>SUM(F217:K217)</f>
        <v>0</v>
      </c>
      <c r="M217" s="8"/>
      <c r="N217" s="269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69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v>0</v>
      </c>
      <c r="G219" s="18">
        <v>0</v>
      </c>
      <c r="H219" s="18">
        <v>0</v>
      </c>
      <c r="I219" s="18">
        <v>0</v>
      </c>
      <c r="J219" s="18">
        <v>0</v>
      </c>
      <c r="K219" s="18">
        <v>0</v>
      </c>
      <c r="L219" s="19">
        <f t="shared" ref="L219:L225" si="2">SUM(F219:K219)</f>
        <v>0</v>
      </c>
      <c r="M219" s="8"/>
      <c r="N219" s="269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v>0</v>
      </c>
      <c r="G220" s="18">
        <v>0</v>
      </c>
      <c r="H220" s="18">
        <v>0</v>
      </c>
      <c r="I220" s="18">
        <v>0</v>
      </c>
      <c r="J220" s="18">
        <v>0</v>
      </c>
      <c r="K220" s="18">
        <v>0</v>
      </c>
      <c r="L220" s="19">
        <f t="shared" si="2"/>
        <v>0</v>
      </c>
      <c r="M220" s="8"/>
      <c r="N220" s="269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v>0</v>
      </c>
      <c r="G221" s="18">
        <v>0</v>
      </c>
      <c r="H221" s="18">
        <v>0</v>
      </c>
      <c r="I221" s="18">
        <v>0</v>
      </c>
      <c r="J221" s="18">
        <v>0</v>
      </c>
      <c r="K221" s="18">
        <v>0</v>
      </c>
      <c r="L221" s="19">
        <f t="shared" si="2"/>
        <v>0</v>
      </c>
      <c r="M221" s="8"/>
      <c r="N221" s="269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v>0</v>
      </c>
      <c r="G222" s="18">
        <v>0</v>
      </c>
      <c r="H222" s="18">
        <v>0</v>
      </c>
      <c r="I222" s="18">
        <v>0</v>
      </c>
      <c r="J222" s="18">
        <v>0</v>
      </c>
      <c r="K222" s="18">
        <v>0</v>
      </c>
      <c r="L222" s="19">
        <f t="shared" si="2"/>
        <v>0</v>
      </c>
      <c r="M222" s="8"/>
      <c r="N222" s="269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>
        <v>0</v>
      </c>
      <c r="G223" s="18">
        <v>0</v>
      </c>
      <c r="H223" s="18">
        <v>0</v>
      </c>
      <c r="I223" s="18">
        <v>0</v>
      </c>
      <c r="J223" s="18">
        <v>0</v>
      </c>
      <c r="K223" s="18">
        <v>0</v>
      </c>
      <c r="L223" s="19">
        <f t="shared" si="2"/>
        <v>0</v>
      </c>
      <c r="M223" s="8"/>
      <c r="N223" s="269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v>0</v>
      </c>
      <c r="G224" s="18">
        <v>0</v>
      </c>
      <c r="H224" s="18">
        <v>0</v>
      </c>
      <c r="I224" s="18">
        <v>0</v>
      </c>
      <c r="J224" s="18">
        <v>0</v>
      </c>
      <c r="K224" s="18">
        <v>0</v>
      </c>
      <c r="L224" s="19">
        <f t="shared" si="2"/>
        <v>0</v>
      </c>
      <c r="M224" s="8"/>
      <c r="N224" s="269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>
        <v>0</v>
      </c>
      <c r="G225" s="18">
        <v>0</v>
      </c>
      <c r="H225" s="18">
        <v>0</v>
      </c>
      <c r="I225" s="18">
        <v>0</v>
      </c>
      <c r="J225" s="18">
        <v>0</v>
      </c>
      <c r="K225" s="18">
        <v>0</v>
      </c>
      <c r="L225" s="19">
        <f t="shared" si="2"/>
        <v>0</v>
      </c>
      <c r="M225" s="8"/>
      <c r="N225" s="269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>
        <v>0</v>
      </c>
      <c r="G226" s="18">
        <v>0</v>
      </c>
      <c r="H226" s="18">
        <v>0</v>
      </c>
      <c r="I226" s="18">
        <v>0</v>
      </c>
      <c r="J226" s="18">
        <v>0</v>
      </c>
      <c r="K226" s="18">
        <v>0</v>
      </c>
      <c r="L226" s="19">
        <f>SUM(F226:K226)</f>
        <v>0</v>
      </c>
      <c r="M226" s="8"/>
      <c r="N226" s="269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69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  <c r="N228" s="269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6" t="s">
        <v>693</v>
      </c>
      <c r="G229" s="176" t="s">
        <v>694</v>
      </c>
      <c r="H229" s="176" t="s">
        <v>695</v>
      </c>
      <c r="I229" s="176" t="s">
        <v>696</v>
      </c>
      <c r="J229" s="176" t="s">
        <v>697</v>
      </c>
      <c r="K229" s="176" t="s">
        <v>698</v>
      </c>
      <c r="L229" s="67"/>
      <c r="M229" s="8"/>
      <c r="N229" s="269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69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69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v>0</v>
      </c>
      <c r="G232" s="18">
        <v>0</v>
      </c>
      <c r="H232" s="18">
        <v>2178186</v>
      </c>
      <c r="I232" s="18">
        <v>0</v>
      </c>
      <c r="J232" s="18">
        <v>0</v>
      </c>
      <c r="K232" s="18">
        <v>0</v>
      </c>
      <c r="L232" s="19">
        <f>SUM(F232:K232)</f>
        <v>2178186</v>
      </c>
      <c r="M232" s="8"/>
      <c r="N232" s="269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v>0</v>
      </c>
      <c r="G233" s="18">
        <v>0</v>
      </c>
      <c r="H233" s="18">
        <v>67198</v>
      </c>
      <c r="I233" s="18">
        <v>0</v>
      </c>
      <c r="J233" s="18">
        <v>0</v>
      </c>
      <c r="K233" s="18">
        <v>0</v>
      </c>
      <c r="L233" s="19">
        <f>SUM(F233:K233)</f>
        <v>67198</v>
      </c>
      <c r="M233" s="8"/>
      <c r="N233" s="269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>
        <v>0</v>
      </c>
      <c r="G234" s="18">
        <v>0</v>
      </c>
      <c r="H234" s="18">
        <v>0</v>
      </c>
      <c r="I234" s="18">
        <v>0</v>
      </c>
      <c r="J234" s="18">
        <v>0</v>
      </c>
      <c r="K234" s="18">
        <v>0</v>
      </c>
      <c r="L234" s="19">
        <f>SUM(F234:K234)</f>
        <v>0</v>
      </c>
      <c r="M234" s="8"/>
      <c r="N234" s="269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v>0</v>
      </c>
      <c r="G235" s="18">
        <v>0</v>
      </c>
      <c r="H235" s="18">
        <v>0</v>
      </c>
      <c r="I235" s="18">
        <v>0</v>
      </c>
      <c r="J235" s="18">
        <v>0</v>
      </c>
      <c r="K235" s="18">
        <v>0</v>
      </c>
      <c r="L235" s="19">
        <f>SUM(F235:K235)</f>
        <v>0</v>
      </c>
      <c r="M235" s="8"/>
      <c r="N235" s="269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69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v>11163.2</v>
      </c>
      <c r="G237" s="18">
        <v>6132.67</v>
      </c>
      <c r="H237" s="18">
        <v>340.27</v>
      </c>
      <c r="I237" s="18">
        <v>0</v>
      </c>
      <c r="J237" s="18">
        <v>0</v>
      </c>
      <c r="K237" s="18">
        <v>0</v>
      </c>
      <c r="L237" s="19">
        <f t="shared" ref="L237:L243" si="4">SUM(F237:K237)</f>
        <v>17636.140000000003</v>
      </c>
      <c r="M237" s="8"/>
      <c r="N237" s="269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v>0</v>
      </c>
      <c r="G238" s="18">
        <v>0</v>
      </c>
      <c r="H238" s="18">
        <v>0</v>
      </c>
      <c r="I238" s="18">
        <v>0</v>
      </c>
      <c r="J238" s="18">
        <v>0</v>
      </c>
      <c r="K238" s="18">
        <v>0</v>
      </c>
      <c r="L238" s="19">
        <f t="shared" si="4"/>
        <v>0</v>
      </c>
      <c r="M238" s="8"/>
      <c r="N238" s="269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5260.8</v>
      </c>
      <c r="G239" s="18">
        <v>402.43</v>
      </c>
      <c r="H239" s="18">
        <v>112857.35</v>
      </c>
      <c r="I239" s="18">
        <v>0</v>
      </c>
      <c r="J239" s="18">
        <v>0</v>
      </c>
      <c r="K239" s="18">
        <v>1111.1600000000001</v>
      </c>
      <c r="L239" s="19">
        <f t="shared" si="4"/>
        <v>119631.74</v>
      </c>
      <c r="M239" s="8"/>
      <c r="N239" s="269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v>0</v>
      </c>
      <c r="G240" s="18">
        <v>0</v>
      </c>
      <c r="H240" s="18">
        <v>0</v>
      </c>
      <c r="I240" s="18">
        <v>0</v>
      </c>
      <c r="J240" s="18">
        <v>0</v>
      </c>
      <c r="K240" s="18">
        <v>0</v>
      </c>
      <c r="L240" s="19">
        <f t="shared" si="4"/>
        <v>0</v>
      </c>
      <c r="M240" s="8"/>
      <c r="N240" s="269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>
        <v>0</v>
      </c>
      <c r="G241" s="18">
        <v>0</v>
      </c>
      <c r="H241" s="18">
        <v>0</v>
      </c>
      <c r="I241" s="18">
        <v>0</v>
      </c>
      <c r="J241" s="18">
        <v>0</v>
      </c>
      <c r="K241" s="18">
        <v>0</v>
      </c>
      <c r="L241" s="19">
        <f t="shared" si="4"/>
        <v>0</v>
      </c>
      <c r="M241" s="8"/>
      <c r="N241" s="269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v>0</v>
      </c>
      <c r="G242" s="18">
        <v>0</v>
      </c>
      <c r="H242" s="18">
        <v>0</v>
      </c>
      <c r="I242" s="18">
        <v>0</v>
      </c>
      <c r="J242" s="18">
        <v>0</v>
      </c>
      <c r="K242" s="18">
        <v>0</v>
      </c>
      <c r="L242" s="19">
        <f t="shared" si="4"/>
        <v>0</v>
      </c>
      <c r="M242" s="8"/>
      <c r="N242" s="269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>
        <v>37693.339999999997</v>
      </c>
      <c r="G243" s="18">
        <v>28869.32</v>
      </c>
      <c r="H243" s="18">
        <v>7862.29</v>
      </c>
      <c r="I243" s="18">
        <v>21650.86</v>
      </c>
      <c r="J243" s="18">
        <v>24375</v>
      </c>
      <c r="K243" s="18">
        <v>0</v>
      </c>
      <c r="L243" s="19">
        <f t="shared" si="4"/>
        <v>120450.81</v>
      </c>
      <c r="M243" s="8"/>
      <c r="N243" s="269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>
        <v>0</v>
      </c>
      <c r="G244" s="18">
        <v>0</v>
      </c>
      <c r="H244" s="18">
        <v>46.8</v>
      </c>
      <c r="I244" s="18">
        <v>0</v>
      </c>
      <c r="J244" s="18">
        <v>0</v>
      </c>
      <c r="K244" s="18">
        <v>0</v>
      </c>
      <c r="L244" s="19">
        <f>SUM(F244:K244)</f>
        <v>46.8</v>
      </c>
      <c r="M244" s="8"/>
      <c r="N244" s="269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69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54117.34</v>
      </c>
      <c r="G246" s="41">
        <f t="shared" si="5"/>
        <v>35404.42</v>
      </c>
      <c r="H246" s="41">
        <f t="shared" si="5"/>
        <v>2366490.71</v>
      </c>
      <c r="I246" s="41">
        <f t="shared" si="5"/>
        <v>21650.86</v>
      </c>
      <c r="J246" s="41">
        <f t="shared" si="5"/>
        <v>24375</v>
      </c>
      <c r="K246" s="41">
        <f t="shared" si="5"/>
        <v>1111.1600000000001</v>
      </c>
      <c r="L246" s="41">
        <f t="shared" si="5"/>
        <v>2503149.4900000002</v>
      </c>
      <c r="M246" s="8"/>
      <c r="N246" s="269"/>
    </row>
    <row r="247" spans="1:14" s="3" customFormat="1" ht="12" customHeight="1" x14ac:dyDescent="0.15">
      <c r="A247" s="70"/>
      <c r="B247" s="36"/>
      <c r="C247" s="37"/>
      <c r="D247" s="37"/>
      <c r="E247" s="37"/>
      <c r="F247" s="176" t="s">
        <v>693</v>
      </c>
      <c r="G247" s="176" t="s">
        <v>694</v>
      </c>
      <c r="H247" s="176" t="s">
        <v>695</v>
      </c>
      <c r="I247" s="176" t="s">
        <v>696</v>
      </c>
      <c r="J247" s="176" t="s">
        <v>697</v>
      </c>
      <c r="K247" s="176" t="s">
        <v>698</v>
      </c>
      <c r="L247" s="67"/>
      <c r="M247" s="8"/>
      <c r="N247" s="269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69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>
        <v>0</v>
      </c>
      <c r="G249" s="18">
        <v>0</v>
      </c>
      <c r="H249" s="18">
        <v>0</v>
      </c>
      <c r="I249" s="18">
        <v>0</v>
      </c>
      <c r="J249" s="18">
        <v>0</v>
      </c>
      <c r="K249" s="18">
        <v>0</v>
      </c>
      <c r="L249" s="19">
        <f t="shared" ref="L249:L254" si="6">SUM(F249:K249)</f>
        <v>0</v>
      </c>
      <c r="M249" s="8"/>
      <c r="N249" s="269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>
        <v>0</v>
      </c>
      <c r="G250" s="18">
        <v>0</v>
      </c>
      <c r="H250" s="18">
        <v>0</v>
      </c>
      <c r="I250" s="18">
        <v>0</v>
      </c>
      <c r="J250" s="18">
        <v>0</v>
      </c>
      <c r="K250" s="18">
        <v>0</v>
      </c>
      <c r="L250" s="19">
        <f t="shared" si="6"/>
        <v>0</v>
      </c>
      <c r="M250" s="8"/>
      <c r="N250" s="269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>
        <v>0</v>
      </c>
      <c r="G251" s="18">
        <v>0</v>
      </c>
      <c r="H251" s="18">
        <v>0</v>
      </c>
      <c r="I251" s="18">
        <v>0</v>
      </c>
      <c r="J251" s="18">
        <v>0</v>
      </c>
      <c r="K251" s="18">
        <v>0</v>
      </c>
      <c r="L251" s="19">
        <f t="shared" si="6"/>
        <v>0</v>
      </c>
      <c r="M251" s="8"/>
      <c r="N251" s="269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>
        <v>0</v>
      </c>
      <c r="G252" s="18">
        <v>0</v>
      </c>
      <c r="H252" s="18">
        <v>0</v>
      </c>
      <c r="I252" s="18">
        <v>0</v>
      </c>
      <c r="J252" s="18">
        <v>0</v>
      </c>
      <c r="K252" s="18">
        <v>0</v>
      </c>
      <c r="L252" s="19">
        <f t="shared" si="6"/>
        <v>0</v>
      </c>
      <c r="M252" s="8"/>
      <c r="N252" s="269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>
        <v>0</v>
      </c>
      <c r="G253" s="18">
        <v>0</v>
      </c>
      <c r="H253" s="18">
        <v>0</v>
      </c>
      <c r="I253" s="18">
        <v>0</v>
      </c>
      <c r="J253" s="18">
        <v>0</v>
      </c>
      <c r="K253" s="18">
        <v>0</v>
      </c>
      <c r="L253" s="19">
        <f t="shared" si="6"/>
        <v>0</v>
      </c>
      <c r="M253" s="8"/>
      <c r="N253" s="269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>
        <v>0</v>
      </c>
      <c r="G254" s="18">
        <v>0</v>
      </c>
      <c r="H254" s="18">
        <v>0</v>
      </c>
      <c r="I254" s="18">
        <v>0</v>
      </c>
      <c r="J254" s="18">
        <v>0</v>
      </c>
      <c r="K254" s="18">
        <v>0</v>
      </c>
      <c r="L254" s="19">
        <f t="shared" si="6"/>
        <v>0</v>
      </c>
      <c r="M254" s="8"/>
      <c r="N254" s="269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  <c r="N255" s="269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2715962.88</v>
      </c>
      <c r="G256" s="41">
        <f t="shared" si="8"/>
        <v>1272955.6699999997</v>
      </c>
      <c r="H256" s="41">
        <f t="shared" si="8"/>
        <v>2901392.9</v>
      </c>
      <c r="I256" s="41">
        <f t="shared" si="8"/>
        <v>260782.87</v>
      </c>
      <c r="J256" s="41">
        <f t="shared" si="8"/>
        <v>96860.45</v>
      </c>
      <c r="K256" s="41">
        <f t="shared" si="8"/>
        <v>7034.15</v>
      </c>
      <c r="L256" s="41">
        <f t="shared" si="8"/>
        <v>7254988.9200000009</v>
      </c>
      <c r="M256" s="8"/>
      <c r="N256" s="269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69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69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0</v>
      </c>
      <c r="L259" s="19">
        <f>SUM(F259:K259)</f>
        <v>0</v>
      </c>
      <c r="M259" s="8"/>
      <c r="N259" s="269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0</v>
      </c>
      <c r="L260" s="19">
        <f>SUM(F260:K260)</f>
        <v>0</v>
      </c>
      <c r="N260" s="180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180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8979.01</v>
      </c>
      <c r="L262" s="19">
        <f>SUM(F262:K262)</f>
        <v>8979.01</v>
      </c>
      <c r="N262" s="180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0</v>
      </c>
      <c r="L263" s="19">
        <f t="shared" ref="L263:L269" si="9">SUM(F263:K263)</f>
        <v>0</v>
      </c>
      <c r="N263" s="180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>
        <v>0</v>
      </c>
      <c r="L264" s="19">
        <f t="shared" si="9"/>
        <v>0</v>
      </c>
      <c r="N264" s="180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65000</v>
      </c>
      <c r="L265" s="19">
        <f t="shared" si="9"/>
        <v>65000</v>
      </c>
      <c r="N265" s="180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180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>
        <v>0</v>
      </c>
      <c r="L267" s="19">
        <f t="shared" si="9"/>
        <v>0</v>
      </c>
      <c r="N267" s="180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>
        <v>0</v>
      </c>
      <c r="L268" s="19">
        <f t="shared" si="9"/>
        <v>0</v>
      </c>
      <c r="N268" s="180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73979.009999999995</v>
      </c>
      <c r="L269" s="41">
        <f t="shared" si="9"/>
        <v>73979.009999999995</v>
      </c>
      <c r="N269" s="180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2715962.88</v>
      </c>
      <c r="G270" s="42">
        <f t="shared" si="11"/>
        <v>1272955.6699999997</v>
      </c>
      <c r="H270" s="42">
        <f t="shared" si="11"/>
        <v>2901392.9</v>
      </c>
      <c r="I270" s="42">
        <f t="shared" si="11"/>
        <v>260782.87</v>
      </c>
      <c r="J270" s="42">
        <f t="shared" si="11"/>
        <v>96860.45</v>
      </c>
      <c r="K270" s="42">
        <f t="shared" si="11"/>
        <v>81013.159999999989</v>
      </c>
      <c r="L270" s="42">
        <f t="shared" si="11"/>
        <v>7328967.9300000006</v>
      </c>
      <c r="M270" s="8"/>
      <c r="N270" s="269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69"/>
    </row>
    <row r="272" spans="1:14" s="3" customFormat="1" ht="12" customHeight="1" x14ac:dyDescent="0.15">
      <c r="A272" s="29" t="s">
        <v>467</v>
      </c>
      <c r="F272" s="176" t="s">
        <v>693</v>
      </c>
      <c r="G272" s="176" t="s">
        <v>694</v>
      </c>
      <c r="H272" s="176" t="s">
        <v>695</v>
      </c>
      <c r="I272" s="176" t="s">
        <v>696</v>
      </c>
      <c r="J272" s="176" t="s">
        <v>697</v>
      </c>
      <c r="K272" s="176" t="s">
        <v>698</v>
      </c>
      <c r="M272" s="8"/>
      <c r="N272" s="269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69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69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63989.599999999999</v>
      </c>
      <c r="G275" s="18">
        <v>30950.86</v>
      </c>
      <c r="H275" s="18">
        <v>1864</v>
      </c>
      <c r="I275" s="18">
        <v>9140.7000000000007</v>
      </c>
      <c r="J275" s="18">
        <v>5904</v>
      </c>
      <c r="K275" s="18">
        <v>0</v>
      </c>
      <c r="L275" s="19">
        <f>SUM(F275:K275)</f>
        <v>111849.15999999999</v>
      </c>
      <c r="M275" s="8"/>
      <c r="N275" s="269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16196.25</v>
      </c>
      <c r="G276" s="18">
        <v>4209.03</v>
      </c>
      <c r="H276" s="18">
        <v>0</v>
      </c>
      <c r="I276" s="18">
        <v>2445.3200000000002</v>
      </c>
      <c r="J276" s="18">
        <v>19709.8</v>
      </c>
      <c r="K276" s="18">
        <v>0</v>
      </c>
      <c r="L276" s="19">
        <f>SUM(F276:K276)</f>
        <v>42560.399999999994</v>
      </c>
      <c r="M276" s="8"/>
      <c r="N276" s="269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>
        <v>0</v>
      </c>
      <c r="G277" s="18">
        <v>0</v>
      </c>
      <c r="H277" s="18">
        <v>0</v>
      </c>
      <c r="I277" s="18">
        <v>0</v>
      </c>
      <c r="J277" s="18">
        <v>0</v>
      </c>
      <c r="K277" s="18">
        <v>0</v>
      </c>
      <c r="L277" s="19">
        <f>SUM(F277:K277)</f>
        <v>0</v>
      </c>
      <c r="M277" s="8"/>
      <c r="N277" s="269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>
        <v>0</v>
      </c>
      <c r="G278" s="18">
        <v>0</v>
      </c>
      <c r="H278" s="18">
        <v>0</v>
      </c>
      <c r="I278" s="18">
        <v>0</v>
      </c>
      <c r="J278" s="18">
        <v>0</v>
      </c>
      <c r="K278" s="18">
        <v>0</v>
      </c>
      <c r="L278" s="19">
        <f>SUM(F278:K278)</f>
        <v>0</v>
      </c>
      <c r="M278" s="8"/>
      <c r="N278" s="269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69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v>4900</v>
      </c>
      <c r="G280" s="18">
        <v>910.99</v>
      </c>
      <c r="H280" s="18">
        <v>20000</v>
      </c>
      <c r="I280" s="18">
        <v>0</v>
      </c>
      <c r="J280" s="18">
        <v>0</v>
      </c>
      <c r="K280" s="18">
        <v>0</v>
      </c>
      <c r="L280" s="19">
        <f t="shared" ref="L280:L286" si="12">SUM(F280:K280)</f>
        <v>25810.989999999998</v>
      </c>
      <c r="M280" s="8"/>
      <c r="N280" s="269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v>0</v>
      </c>
      <c r="G281" s="18">
        <v>0</v>
      </c>
      <c r="H281" s="18">
        <v>6867.21</v>
      </c>
      <c r="I281" s="18">
        <v>85.76</v>
      </c>
      <c r="J281" s="18">
        <v>4037.97</v>
      </c>
      <c r="K281" s="18">
        <v>0</v>
      </c>
      <c r="L281" s="19">
        <f t="shared" si="12"/>
        <v>10990.94</v>
      </c>
      <c r="M281" s="8"/>
      <c r="N281" s="269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>
        <v>0</v>
      </c>
      <c r="G282" s="18">
        <v>0</v>
      </c>
      <c r="H282" s="18">
        <v>0</v>
      </c>
      <c r="I282" s="18">
        <v>0</v>
      </c>
      <c r="J282" s="18">
        <v>0</v>
      </c>
      <c r="K282" s="18">
        <v>0</v>
      </c>
      <c r="L282" s="19">
        <f t="shared" si="12"/>
        <v>0</v>
      </c>
      <c r="M282" s="8"/>
      <c r="N282" s="269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>
        <v>0</v>
      </c>
      <c r="G283" s="18">
        <v>0</v>
      </c>
      <c r="H283" s="18">
        <v>0</v>
      </c>
      <c r="I283" s="18">
        <v>0</v>
      </c>
      <c r="J283" s="18">
        <v>0</v>
      </c>
      <c r="K283" s="18">
        <v>0</v>
      </c>
      <c r="L283" s="19">
        <f t="shared" si="12"/>
        <v>0</v>
      </c>
      <c r="M283" s="8"/>
      <c r="N283" s="269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>
        <v>0</v>
      </c>
      <c r="G284" s="18">
        <v>0</v>
      </c>
      <c r="H284" s="18">
        <v>0</v>
      </c>
      <c r="I284" s="18">
        <v>0</v>
      </c>
      <c r="J284" s="18">
        <v>0</v>
      </c>
      <c r="K284" s="18">
        <v>0</v>
      </c>
      <c r="L284" s="19">
        <f t="shared" si="12"/>
        <v>0</v>
      </c>
      <c r="M284" s="8"/>
      <c r="N284" s="269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>
        <v>0</v>
      </c>
      <c r="G285" s="18">
        <v>0</v>
      </c>
      <c r="H285" s="18">
        <v>0</v>
      </c>
      <c r="I285" s="18">
        <v>0</v>
      </c>
      <c r="J285" s="18">
        <v>0</v>
      </c>
      <c r="K285" s="18">
        <v>0</v>
      </c>
      <c r="L285" s="19">
        <f t="shared" si="12"/>
        <v>0</v>
      </c>
      <c r="M285" s="8"/>
      <c r="N285" s="269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>
        <v>0</v>
      </c>
      <c r="G286" s="18">
        <v>0</v>
      </c>
      <c r="H286" s="18">
        <v>0</v>
      </c>
      <c r="I286" s="18">
        <v>0</v>
      </c>
      <c r="J286" s="18">
        <v>0</v>
      </c>
      <c r="K286" s="18">
        <v>0</v>
      </c>
      <c r="L286" s="19">
        <f t="shared" si="12"/>
        <v>0</v>
      </c>
      <c r="M286" s="8"/>
      <c r="N286" s="269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>
        <v>0</v>
      </c>
      <c r="G287" s="18">
        <v>0</v>
      </c>
      <c r="H287" s="18">
        <v>0</v>
      </c>
      <c r="I287" s="18">
        <v>0</v>
      </c>
      <c r="J287" s="18">
        <v>0</v>
      </c>
      <c r="K287" s="18">
        <v>0</v>
      </c>
      <c r="L287" s="19">
        <f>SUM(F287:K287)</f>
        <v>0</v>
      </c>
      <c r="M287" s="8"/>
      <c r="N287" s="269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69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85085.85</v>
      </c>
      <c r="G289" s="42">
        <f t="shared" si="13"/>
        <v>36070.879999999997</v>
      </c>
      <c r="H289" s="42">
        <f t="shared" si="13"/>
        <v>28731.21</v>
      </c>
      <c r="I289" s="42">
        <f t="shared" si="13"/>
        <v>11671.78</v>
      </c>
      <c r="J289" s="42">
        <f t="shared" si="13"/>
        <v>29651.77</v>
      </c>
      <c r="K289" s="42">
        <f t="shared" si="13"/>
        <v>0</v>
      </c>
      <c r="L289" s="41">
        <f t="shared" si="13"/>
        <v>191211.49</v>
      </c>
      <c r="M289" s="8"/>
      <c r="N289" s="269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69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6" t="s">
        <v>693</v>
      </c>
      <c r="G291" s="176" t="s">
        <v>694</v>
      </c>
      <c r="H291" s="176" t="s">
        <v>695</v>
      </c>
      <c r="I291" s="176" t="s">
        <v>696</v>
      </c>
      <c r="J291" s="176" t="s">
        <v>697</v>
      </c>
      <c r="K291" s="176" t="s">
        <v>698</v>
      </c>
      <c r="L291" s="17"/>
      <c r="M291" s="8"/>
      <c r="N291" s="269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69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69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>
        <v>0</v>
      </c>
      <c r="G294" s="18">
        <v>0</v>
      </c>
      <c r="H294" s="18">
        <v>0</v>
      </c>
      <c r="I294" s="18">
        <v>0</v>
      </c>
      <c r="J294" s="18">
        <v>0</v>
      </c>
      <c r="K294" s="18">
        <v>0</v>
      </c>
      <c r="L294" s="19">
        <f>SUM(F294:K294)</f>
        <v>0</v>
      </c>
      <c r="M294" s="8"/>
      <c r="N294" s="269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9">
        <f>SUM(F295:K295)</f>
        <v>0</v>
      </c>
      <c r="M295" s="8"/>
      <c r="N295" s="269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>
        <v>0</v>
      </c>
      <c r="G296" s="18">
        <v>0</v>
      </c>
      <c r="H296" s="18">
        <v>0</v>
      </c>
      <c r="I296" s="18">
        <v>0</v>
      </c>
      <c r="J296" s="18">
        <v>0</v>
      </c>
      <c r="K296" s="18">
        <v>0</v>
      </c>
      <c r="L296" s="19">
        <f>SUM(F296:K296)</f>
        <v>0</v>
      </c>
      <c r="M296" s="8"/>
      <c r="N296" s="269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>
        <v>0</v>
      </c>
      <c r="G297" s="18">
        <v>0</v>
      </c>
      <c r="H297" s="18">
        <v>0</v>
      </c>
      <c r="I297" s="18">
        <v>0</v>
      </c>
      <c r="J297" s="18">
        <v>0</v>
      </c>
      <c r="K297" s="18">
        <v>0</v>
      </c>
      <c r="L297" s="19">
        <f>SUM(F297:K297)</f>
        <v>0</v>
      </c>
      <c r="M297" s="8"/>
      <c r="N297" s="269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69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>
        <v>0</v>
      </c>
      <c r="G299" s="18">
        <v>0</v>
      </c>
      <c r="H299" s="18">
        <v>0</v>
      </c>
      <c r="I299" s="18">
        <v>0</v>
      </c>
      <c r="J299" s="18">
        <v>0</v>
      </c>
      <c r="K299" s="18">
        <v>0</v>
      </c>
      <c r="L299" s="19">
        <f t="shared" ref="L299:L305" si="14">SUM(F299:K299)</f>
        <v>0</v>
      </c>
      <c r="M299" s="8"/>
      <c r="N299" s="269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>
        <v>0</v>
      </c>
      <c r="G300" s="18">
        <v>0</v>
      </c>
      <c r="H300" s="18">
        <v>0</v>
      </c>
      <c r="I300" s="18">
        <v>0</v>
      </c>
      <c r="J300" s="18">
        <v>0</v>
      </c>
      <c r="K300" s="18">
        <v>0</v>
      </c>
      <c r="L300" s="19">
        <f t="shared" si="14"/>
        <v>0</v>
      </c>
      <c r="M300" s="8"/>
      <c r="N300" s="269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>
        <v>0</v>
      </c>
      <c r="G301" s="18">
        <v>0</v>
      </c>
      <c r="H301" s="18">
        <v>0</v>
      </c>
      <c r="I301" s="18">
        <v>0</v>
      </c>
      <c r="J301" s="18">
        <v>0</v>
      </c>
      <c r="K301" s="18">
        <v>0</v>
      </c>
      <c r="L301" s="19">
        <f t="shared" si="14"/>
        <v>0</v>
      </c>
      <c r="M301" s="8"/>
      <c r="N301" s="269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0</v>
      </c>
      <c r="L302" s="19">
        <f t="shared" si="14"/>
        <v>0</v>
      </c>
      <c r="M302" s="8"/>
      <c r="N302" s="269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0</v>
      </c>
      <c r="L303" s="19">
        <f t="shared" si="14"/>
        <v>0</v>
      </c>
      <c r="M303" s="8"/>
      <c r="N303" s="269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18">
        <v>0</v>
      </c>
      <c r="L304" s="19">
        <f t="shared" si="14"/>
        <v>0</v>
      </c>
      <c r="M304" s="8"/>
      <c r="N304" s="269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>
        <v>0</v>
      </c>
      <c r="G305" s="18">
        <v>0</v>
      </c>
      <c r="H305" s="18">
        <v>0</v>
      </c>
      <c r="I305" s="18">
        <v>0</v>
      </c>
      <c r="J305" s="18">
        <v>0</v>
      </c>
      <c r="K305" s="18">
        <v>0</v>
      </c>
      <c r="L305" s="19">
        <f t="shared" si="14"/>
        <v>0</v>
      </c>
      <c r="M305" s="8"/>
      <c r="N305" s="269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>
        <v>0</v>
      </c>
      <c r="G306" s="18">
        <v>0</v>
      </c>
      <c r="H306" s="18">
        <v>0</v>
      </c>
      <c r="I306" s="18">
        <v>0</v>
      </c>
      <c r="J306" s="18">
        <v>0</v>
      </c>
      <c r="K306" s="18">
        <v>0</v>
      </c>
      <c r="L306" s="19">
        <f>SUM(F306:K306)</f>
        <v>0</v>
      </c>
      <c r="M306" s="8"/>
      <c r="N306" s="269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69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  <c r="N308" s="18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69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6" t="s">
        <v>693</v>
      </c>
      <c r="G310" s="176" t="s">
        <v>694</v>
      </c>
      <c r="H310" s="176" t="s">
        <v>695</v>
      </c>
      <c r="I310" s="176" t="s">
        <v>696</v>
      </c>
      <c r="J310" s="176" t="s">
        <v>697</v>
      </c>
      <c r="K310" s="176" t="s">
        <v>698</v>
      </c>
      <c r="L310" s="20"/>
      <c r="M310" s="8"/>
      <c r="N310" s="269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69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69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>
        <v>0</v>
      </c>
      <c r="G313" s="18">
        <v>0</v>
      </c>
      <c r="H313" s="18">
        <v>0</v>
      </c>
      <c r="I313" s="18">
        <v>0</v>
      </c>
      <c r="J313" s="18">
        <v>0</v>
      </c>
      <c r="K313" s="18">
        <v>0</v>
      </c>
      <c r="L313" s="19">
        <f>SUM(F313:K313)</f>
        <v>0</v>
      </c>
      <c r="M313" s="8"/>
      <c r="N313" s="269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v>0</v>
      </c>
      <c r="G314" s="18">
        <v>0</v>
      </c>
      <c r="H314" s="18">
        <v>0</v>
      </c>
      <c r="I314" s="18">
        <v>0</v>
      </c>
      <c r="J314" s="18">
        <v>0</v>
      </c>
      <c r="K314" s="18">
        <v>0</v>
      </c>
      <c r="L314" s="19">
        <f>SUM(F314:K314)</f>
        <v>0</v>
      </c>
      <c r="M314" s="8"/>
      <c r="N314" s="269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>
        <v>0</v>
      </c>
      <c r="G315" s="18">
        <v>0</v>
      </c>
      <c r="H315" s="18">
        <v>0</v>
      </c>
      <c r="I315" s="18">
        <v>0</v>
      </c>
      <c r="J315" s="18">
        <v>0</v>
      </c>
      <c r="K315" s="18">
        <v>0</v>
      </c>
      <c r="L315" s="19">
        <f>SUM(F315:K315)</f>
        <v>0</v>
      </c>
      <c r="M315" s="8"/>
      <c r="N315" s="269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>
        <v>0</v>
      </c>
      <c r="G316" s="18">
        <v>0</v>
      </c>
      <c r="H316" s="18">
        <v>0</v>
      </c>
      <c r="I316" s="18">
        <v>0</v>
      </c>
      <c r="J316" s="18">
        <v>0</v>
      </c>
      <c r="K316" s="18">
        <v>0</v>
      </c>
      <c r="L316" s="19">
        <f>SUM(F316:K316)</f>
        <v>0</v>
      </c>
      <c r="M316" s="8"/>
      <c r="N316" s="269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69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>
        <v>0</v>
      </c>
      <c r="G318" s="18">
        <v>0</v>
      </c>
      <c r="H318" s="18">
        <v>0</v>
      </c>
      <c r="I318" s="18">
        <v>0</v>
      </c>
      <c r="J318" s="18">
        <v>0</v>
      </c>
      <c r="K318" s="18">
        <v>0</v>
      </c>
      <c r="L318" s="19">
        <f t="shared" ref="L318:L324" si="16">SUM(F318:K318)</f>
        <v>0</v>
      </c>
      <c r="M318" s="8"/>
      <c r="N318" s="269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>
        <v>0</v>
      </c>
      <c r="G319" s="18">
        <v>0</v>
      </c>
      <c r="H319" s="18">
        <v>0</v>
      </c>
      <c r="I319" s="18">
        <v>0</v>
      </c>
      <c r="J319" s="18">
        <v>0</v>
      </c>
      <c r="K319" s="18">
        <v>0</v>
      </c>
      <c r="L319" s="19">
        <f t="shared" si="16"/>
        <v>0</v>
      </c>
      <c r="M319" s="8"/>
      <c r="N319" s="269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>
        <v>0</v>
      </c>
      <c r="G320" s="18">
        <v>0</v>
      </c>
      <c r="H320" s="18">
        <v>0</v>
      </c>
      <c r="I320" s="18">
        <v>0</v>
      </c>
      <c r="J320" s="18">
        <v>0</v>
      </c>
      <c r="K320" s="18">
        <v>0</v>
      </c>
      <c r="L320" s="19">
        <f t="shared" si="16"/>
        <v>0</v>
      </c>
      <c r="M320" s="8"/>
      <c r="N320" s="269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>
        <v>0</v>
      </c>
      <c r="G321" s="18">
        <v>0</v>
      </c>
      <c r="H321" s="18">
        <v>0</v>
      </c>
      <c r="I321" s="18">
        <v>0</v>
      </c>
      <c r="J321" s="18">
        <v>0</v>
      </c>
      <c r="K321" s="18">
        <v>0</v>
      </c>
      <c r="L321" s="19">
        <f t="shared" si="16"/>
        <v>0</v>
      </c>
      <c r="M321" s="8"/>
      <c r="N321" s="269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9">
        <f t="shared" si="16"/>
        <v>0</v>
      </c>
      <c r="M322" s="8"/>
      <c r="N322" s="269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>
        <v>0</v>
      </c>
      <c r="G323" s="18">
        <v>0</v>
      </c>
      <c r="H323" s="18">
        <v>0</v>
      </c>
      <c r="I323" s="18">
        <v>0</v>
      </c>
      <c r="J323" s="18">
        <v>0</v>
      </c>
      <c r="K323" s="18">
        <v>0</v>
      </c>
      <c r="L323" s="19">
        <f t="shared" si="16"/>
        <v>0</v>
      </c>
      <c r="M323" s="8"/>
      <c r="N323" s="269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>
        <v>0</v>
      </c>
      <c r="G324" s="18">
        <v>0</v>
      </c>
      <c r="H324" s="18">
        <v>0</v>
      </c>
      <c r="I324" s="18">
        <v>0</v>
      </c>
      <c r="J324" s="18">
        <v>0</v>
      </c>
      <c r="K324" s="18">
        <v>0</v>
      </c>
      <c r="L324" s="19">
        <f t="shared" si="16"/>
        <v>0</v>
      </c>
      <c r="M324" s="8"/>
      <c r="N324" s="269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>
        <v>0</v>
      </c>
      <c r="G325" s="18">
        <v>0</v>
      </c>
      <c r="H325" s="18">
        <v>0</v>
      </c>
      <c r="I325" s="18">
        <v>0</v>
      </c>
      <c r="J325" s="18">
        <v>0</v>
      </c>
      <c r="K325" s="18">
        <v>0</v>
      </c>
      <c r="L325" s="19">
        <f>SUM(F325:K325)</f>
        <v>0</v>
      </c>
      <c r="M325" s="8"/>
      <c r="N325" s="269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69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  <c r="N327" s="269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69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6" t="s">
        <v>693</v>
      </c>
      <c r="G329" s="176" t="s">
        <v>694</v>
      </c>
      <c r="H329" s="176" t="s">
        <v>695</v>
      </c>
      <c r="I329" s="176" t="s">
        <v>696</v>
      </c>
      <c r="J329" s="176" t="s">
        <v>697</v>
      </c>
      <c r="K329" s="176" t="s">
        <v>698</v>
      </c>
      <c r="L329" s="19"/>
      <c r="M329" s="8"/>
      <c r="N329" s="269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69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>
        <v>0</v>
      </c>
      <c r="G331" s="18">
        <v>0</v>
      </c>
      <c r="H331" s="18">
        <v>0</v>
      </c>
      <c r="I331" s="18">
        <v>0</v>
      </c>
      <c r="J331" s="18">
        <v>0</v>
      </c>
      <c r="K331" s="18">
        <v>0</v>
      </c>
      <c r="L331" s="19">
        <f t="shared" ref="L331:L336" si="18">SUM(F331:K331)</f>
        <v>0</v>
      </c>
      <c r="M331" s="8"/>
      <c r="N331" s="269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>
        <v>0</v>
      </c>
      <c r="G332" s="18">
        <v>0</v>
      </c>
      <c r="H332" s="18">
        <v>0</v>
      </c>
      <c r="I332" s="18">
        <v>0</v>
      </c>
      <c r="J332" s="18">
        <v>0</v>
      </c>
      <c r="K332" s="18">
        <v>0</v>
      </c>
      <c r="L332" s="19">
        <f t="shared" si="18"/>
        <v>0</v>
      </c>
      <c r="M332" s="8"/>
      <c r="N332" s="269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>
        <v>0</v>
      </c>
      <c r="G333" s="18">
        <v>0</v>
      </c>
      <c r="H333" s="18">
        <v>0</v>
      </c>
      <c r="I333" s="18">
        <v>0</v>
      </c>
      <c r="J333" s="18">
        <v>0</v>
      </c>
      <c r="K333" s="18">
        <v>0</v>
      </c>
      <c r="L333" s="19">
        <f t="shared" si="18"/>
        <v>0</v>
      </c>
      <c r="M333" s="8"/>
      <c r="N333" s="269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>
        <v>0</v>
      </c>
      <c r="G334" s="18">
        <v>0</v>
      </c>
      <c r="H334" s="18">
        <v>0</v>
      </c>
      <c r="I334" s="18">
        <v>0</v>
      </c>
      <c r="J334" s="18">
        <v>0</v>
      </c>
      <c r="K334" s="18">
        <v>0</v>
      </c>
      <c r="L334" s="19">
        <f t="shared" si="18"/>
        <v>0</v>
      </c>
      <c r="M334" s="8"/>
      <c r="N334" s="269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>
        <v>0</v>
      </c>
      <c r="G335" s="18">
        <v>0</v>
      </c>
      <c r="H335" s="18">
        <v>0</v>
      </c>
      <c r="I335" s="18">
        <v>0</v>
      </c>
      <c r="J335" s="18">
        <v>0</v>
      </c>
      <c r="K335" s="18">
        <v>0</v>
      </c>
      <c r="L335" s="19">
        <f t="shared" si="18"/>
        <v>0</v>
      </c>
      <c r="M335" s="8"/>
      <c r="N335" s="269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69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85085.85</v>
      </c>
      <c r="G337" s="41">
        <f t="shared" si="20"/>
        <v>36070.879999999997</v>
      </c>
      <c r="H337" s="41">
        <f t="shared" si="20"/>
        <v>28731.21</v>
      </c>
      <c r="I337" s="41">
        <f t="shared" si="20"/>
        <v>11671.78</v>
      </c>
      <c r="J337" s="41">
        <f t="shared" si="20"/>
        <v>29651.77</v>
      </c>
      <c r="K337" s="41">
        <f t="shared" si="20"/>
        <v>0</v>
      </c>
      <c r="L337" s="41">
        <f t="shared" si="20"/>
        <v>191211.49</v>
      </c>
      <c r="M337" s="8"/>
      <c r="N337" s="269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69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69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>
        <v>0</v>
      </c>
      <c r="L340" s="19">
        <f>SUM(F340:K340)</f>
        <v>0</v>
      </c>
      <c r="M340" s="8"/>
      <c r="N340" s="269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>
        <v>0</v>
      </c>
      <c r="L341" s="19">
        <f>SUM(F341:K341)</f>
        <v>0</v>
      </c>
      <c r="M341" s="8"/>
      <c r="N341" s="269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16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>
        <v>0</v>
      </c>
      <c r="L343" s="19">
        <f t="shared" ref="L343:L349" si="21">SUM(F343:K343)</f>
        <v>0</v>
      </c>
      <c r="M343" s="8"/>
      <c r="N343" s="269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>
        <v>0</v>
      </c>
      <c r="L344" s="19">
        <f t="shared" si="21"/>
        <v>0</v>
      </c>
      <c r="M344" s="8"/>
      <c r="N344" s="269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>
        <v>0</v>
      </c>
      <c r="L345" s="19">
        <f t="shared" si="21"/>
        <v>0</v>
      </c>
      <c r="M345" s="8"/>
      <c r="N345" s="269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>
        <v>0</v>
      </c>
      <c r="L346" s="19">
        <f t="shared" si="21"/>
        <v>0</v>
      </c>
      <c r="M346" s="8"/>
      <c r="N346" s="269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69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>
        <v>0</v>
      </c>
      <c r="L348" s="19">
        <f t="shared" si="21"/>
        <v>0</v>
      </c>
      <c r="M348" s="8"/>
      <c r="N348" s="269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>
        <v>0</v>
      </c>
      <c r="L349" s="19">
        <f t="shared" si="21"/>
        <v>0</v>
      </c>
      <c r="M349" s="8"/>
      <c r="N349" s="269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69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85085.85</v>
      </c>
      <c r="G351" s="41">
        <f>G337</f>
        <v>36070.879999999997</v>
      </c>
      <c r="H351" s="41">
        <f>H337</f>
        <v>28731.21</v>
      </c>
      <c r="I351" s="41">
        <f>I337</f>
        <v>11671.78</v>
      </c>
      <c r="J351" s="41">
        <f>J337</f>
        <v>29651.77</v>
      </c>
      <c r="K351" s="47">
        <f>K337+K350</f>
        <v>0</v>
      </c>
      <c r="L351" s="41">
        <f>L337+L350</f>
        <v>191211.49</v>
      </c>
      <c r="M351" s="52"/>
      <c r="N351" s="216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69"/>
    </row>
    <row r="353" spans="1:14" s="3" customFormat="1" ht="12" customHeight="1" x14ac:dyDescent="0.2">
      <c r="A353" s="54"/>
      <c r="B353" s="52"/>
      <c r="C353" s="52"/>
      <c r="D353" s="52"/>
      <c r="E353" s="52"/>
      <c r="F353" s="176" t="s">
        <v>693</v>
      </c>
      <c r="G353" s="176" t="s">
        <v>694</v>
      </c>
      <c r="H353" s="176" t="s">
        <v>695</v>
      </c>
      <c r="I353" s="176" t="s">
        <v>696</v>
      </c>
      <c r="J353" s="176" t="s">
        <v>697</v>
      </c>
      <c r="K353" s="176" t="s">
        <v>698</v>
      </c>
      <c r="L353" s="53"/>
      <c r="M353" s="8"/>
      <c r="N353" s="269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69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69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69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52929.279999999999</v>
      </c>
      <c r="G357" s="18">
        <v>28382.720000000001</v>
      </c>
      <c r="H357" s="18">
        <v>2810.65</v>
      </c>
      <c r="I357" s="18">
        <v>57305.27</v>
      </c>
      <c r="J357" s="18">
        <v>1664.85</v>
      </c>
      <c r="K357" s="18">
        <v>0</v>
      </c>
      <c r="L357" s="13">
        <f>SUM(F357:K357)</f>
        <v>143092.76999999999</v>
      </c>
      <c r="N357" s="180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>
        <v>0</v>
      </c>
      <c r="G358" s="18">
        <v>0</v>
      </c>
      <c r="H358" s="18">
        <v>0</v>
      </c>
      <c r="I358" s="18">
        <v>0</v>
      </c>
      <c r="J358" s="18">
        <v>0</v>
      </c>
      <c r="K358" s="18">
        <v>0</v>
      </c>
      <c r="L358" s="19">
        <f>SUM(F358:K358)</f>
        <v>0</v>
      </c>
      <c r="M358" s="8"/>
      <c r="N358" s="269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>
        <v>0</v>
      </c>
      <c r="G359" s="18">
        <v>0</v>
      </c>
      <c r="H359" s="18">
        <v>0</v>
      </c>
      <c r="I359" s="18">
        <v>0</v>
      </c>
      <c r="J359" s="18">
        <v>0</v>
      </c>
      <c r="K359" s="18">
        <v>0</v>
      </c>
      <c r="L359" s="19">
        <f>SUM(F359:K359)</f>
        <v>0</v>
      </c>
      <c r="M359" s="8"/>
      <c r="N359" s="269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69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52929.279999999999</v>
      </c>
      <c r="G361" s="47">
        <f t="shared" si="22"/>
        <v>28382.720000000001</v>
      </c>
      <c r="H361" s="47">
        <f t="shared" si="22"/>
        <v>2810.65</v>
      </c>
      <c r="I361" s="47">
        <f t="shared" si="22"/>
        <v>57305.27</v>
      </c>
      <c r="J361" s="47">
        <f t="shared" si="22"/>
        <v>1664.85</v>
      </c>
      <c r="K361" s="47">
        <f t="shared" si="22"/>
        <v>0</v>
      </c>
      <c r="L361" s="47">
        <f t="shared" si="22"/>
        <v>143092.76999999999</v>
      </c>
      <c r="M361" s="8"/>
      <c r="N361" s="269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69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69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69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69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51107.26</v>
      </c>
      <c r="G366" s="18">
        <v>0</v>
      </c>
      <c r="H366" s="18">
        <v>0</v>
      </c>
      <c r="I366" s="56">
        <f>SUM(F366:H366)</f>
        <v>51107.26</v>
      </c>
      <c r="J366" s="24" t="s">
        <v>289</v>
      </c>
      <c r="K366" s="24" t="s">
        <v>289</v>
      </c>
      <c r="L366" s="24" t="s">
        <v>289</v>
      </c>
      <c r="M366" s="8"/>
      <c r="N366" s="269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6198.01</v>
      </c>
      <c r="G367" s="63">
        <v>0</v>
      </c>
      <c r="H367" s="63">
        <v>0</v>
      </c>
      <c r="I367" s="56">
        <f>SUM(F367:H367)</f>
        <v>6198.01</v>
      </c>
      <c r="J367" s="24" t="s">
        <v>289</v>
      </c>
      <c r="K367" s="24" t="s">
        <v>289</v>
      </c>
      <c r="L367" s="24" t="s">
        <v>289</v>
      </c>
      <c r="M367" s="8"/>
      <c r="N367" s="269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57305.270000000004</v>
      </c>
      <c r="G368" s="47">
        <f>SUM(G366:G367)</f>
        <v>0</v>
      </c>
      <c r="H368" s="47">
        <f>SUM(H366:H367)</f>
        <v>0</v>
      </c>
      <c r="I368" s="47">
        <f>SUM(I366:I367)</f>
        <v>57305.270000000004</v>
      </c>
      <c r="J368" s="24" t="s">
        <v>289</v>
      </c>
      <c r="K368" s="24" t="s">
        <v>289</v>
      </c>
      <c r="L368" s="24" t="s">
        <v>289</v>
      </c>
      <c r="M368" s="8"/>
      <c r="N368" s="269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69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6" t="s">
        <v>693</v>
      </c>
      <c r="G370" s="176" t="s">
        <v>694</v>
      </c>
      <c r="H370" s="176" t="s">
        <v>695</v>
      </c>
      <c r="I370" s="176" t="s">
        <v>696</v>
      </c>
      <c r="J370" s="176" t="s">
        <v>697</v>
      </c>
      <c r="K370" s="176" t="s">
        <v>698</v>
      </c>
      <c r="L370" s="13"/>
      <c r="M370" s="8"/>
      <c r="N370" s="269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69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69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>
        <v>0</v>
      </c>
      <c r="G373" s="18">
        <v>0</v>
      </c>
      <c r="H373" s="18">
        <v>0</v>
      </c>
      <c r="I373" s="18">
        <v>0</v>
      </c>
      <c r="J373" s="18">
        <v>0</v>
      </c>
      <c r="K373" s="18">
        <v>0</v>
      </c>
      <c r="L373" s="13">
        <f>SUM(F373:K373)</f>
        <v>0</v>
      </c>
      <c r="M373" s="8"/>
      <c r="N373" s="269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>
        <v>0</v>
      </c>
      <c r="G374" s="18">
        <v>0</v>
      </c>
      <c r="H374" s="18">
        <v>0</v>
      </c>
      <c r="I374" s="18">
        <v>0</v>
      </c>
      <c r="J374" s="18">
        <v>0</v>
      </c>
      <c r="K374" s="18">
        <v>0</v>
      </c>
      <c r="L374" s="13">
        <f t="shared" ref="L374:L380" si="23">SUM(F374:K374)</f>
        <v>0</v>
      </c>
      <c r="M374" s="8"/>
      <c r="N374" s="269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3">
        <f t="shared" si="23"/>
        <v>0</v>
      </c>
      <c r="M375" s="8"/>
      <c r="N375" s="269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>
        <v>0</v>
      </c>
      <c r="G376" s="18">
        <v>0</v>
      </c>
      <c r="H376" s="18">
        <v>0</v>
      </c>
      <c r="I376" s="18">
        <v>0</v>
      </c>
      <c r="J376" s="18">
        <v>0</v>
      </c>
      <c r="K376" s="18">
        <v>0</v>
      </c>
      <c r="L376" s="13">
        <f t="shared" si="23"/>
        <v>0</v>
      </c>
      <c r="M376" s="8"/>
      <c r="N376" s="269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>
        <v>0</v>
      </c>
      <c r="G377" s="18">
        <v>0</v>
      </c>
      <c r="H377" s="18">
        <v>0</v>
      </c>
      <c r="I377" s="18">
        <v>0</v>
      </c>
      <c r="J377" s="18">
        <v>0</v>
      </c>
      <c r="K377" s="18">
        <v>0</v>
      </c>
      <c r="L377" s="13">
        <f t="shared" si="23"/>
        <v>0</v>
      </c>
      <c r="M377" s="8"/>
      <c r="N377" s="269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>
        <v>0</v>
      </c>
      <c r="G378" s="18">
        <v>0</v>
      </c>
      <c r="H378" s="18">
        <v>0</v>
      </c>
      <c r="I378" s="18">
        <v>0</v>
      </c>
      <c r="J378" s="18">
        <v>0</v>
      </c>
      <c r="K378" s="18">
        <v>0</v>
      </c>
      <c r="L378" s="13">
        <f t="shared" si="23"/>
        <v>0</v>
      </c>
      <c r="M378" s="8"/>
      <c r="N378" s="269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>
        <v>0</v>
      </c>
      <c r="G379" s="18">
        <v>0</v>
      </c>
      <c r="H379" s="18">
        <v>0</v>
      </c>
      <c r="I379" s="18">
        <v>0</v>
      </c>
      <c r="J379" s="18">
        <v>0</v>
      </c>
      <c r="K379" s="18">
        <v>0</v>
      </c>
      <c r="L379" s="13">
        <f t="shared" si="23"/>
        <v>0</v>
      </c>
      <c r="M379" s="8"/>
      <c r="N379" s="269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69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69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69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69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69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69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>
        <v>0</v>
      </c>
      <c r="G386" s="18">
        <v>0</v>
      </c>
      <c r="H386" s="18">
        <v>0</v>
      </c>
      <c r="I386" s="18">
        <v>0</v>
      </c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69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>
        <v>0</v>
      </c>
      <c r="G387" s="18">
        <v>0</v>
      </c>
      <c r="H387" s="18">
        <v>0</v>
      </c>
      <c r="I387" s="18">
        <v>0</v>
      </c>
      <c r="J387" s="24" t="s">
        <v>289</v>
      </c>
      <c r="K387" s="24" t="s">
        <v>289</v>
      </c>
      <c r="L387" s="56">
        <f t="shared" si="25"/>
        <v>0</v>
      </c>
      <c r="M387" s="8"/>
      <c r="N387" s="269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>
        <v>0</v>
      </c>
      <c r="G388" s="18">
        <v>0</v>
      </c>
      <c r="H388" s="18">
        <v>0</v>
      </c>
      <c r="I388" s="18">
        <v>0</v>
      </c>
      <c r="J388" s="24" t="s">
        <v>289</v>
      </c>
      <c r="K388" s="24" t="s">
        <v>289</v>
      </c>
      <c r="L388" s="56">
        <f t="shared" si="25"/>
        <v>0</v>
      </c>
      <c r="M388" s="8"/>
      <c r="N388" s="269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>
        <v>0</v>
      </c>
      <c r="G389" s="18">
        <v>15000</v>
      </c>
      <c r="H389" s="18">
        <v>114.45</v>
      </c>
      <c r="I389" s="18">
        <v>0</v>
      </c>
      <c r="J389" s="24" t="s">
        <v>289</v>
      </c>
      <c r="K389" s="24" t="s">
        <v>289</v>
      </c>
      <c r="L389" s="56">
        <f t="shared" si="25"/>
        <v>15114.45</v>
      </c>
      <c r="M389" s="8"/>
      <c r="N389" s="269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>
        <v>0</v>
      </c>
      <c r="G390" s="18">
        <v>0</v>
      </c>
      <c r="H390" s="18">
        <v>0</v>
      </c>
      <c r="I390" s="18">
        <v>0</v>
      </c>
      <c r="J390" s="24" t="s">
        <v>289</v>
      </c>
      <c r="K390" s="24" t="s">
        <v>289</v>
      </c>
      <c r="L390" s="56">
        <f t="shared" si="25"/>
        <v>0</v>
      </c>
      <c r="M390" s="8"/>
      <c r="N390" s="269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>
        <v>0</v>
      </c>
      <c r="G391" s="18">
        <v>0</v>
      </c>
      <c r="H391" s="18">
        <v>0.89</v>
      </c>
      <c r="I391" s="18">
        <v>0</v>
      </c>
      <c r="J391" s="24" t="s">
        <v>289</v>
      </c>
      <c r="K391" s="24" t="s">
        <v>289</v>
      </c>
      <c r="L391" s="56">
        <f t="shared" si="25"/>
        <v>0.89</v>
      </c>
      <c r="M391" s="8"/>
      <c r="N391" s="269"/>
    </row>
    <row r="392" spans="1:14" s="3" customFormat="1" ht="12" customHeight="1" thickTop="1" x14ac:dyDescent="0.15">
      <c r="A392" s="159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15000</v>
      </c>
      <c r="H392" s="139">
        <f>SUM(H386:H391)</f>
        <v>115.34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15115.34</v>
      </c>
      <c r="M392" s="8"/>
      <c r="N392" s="269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69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>
        <v>0</v>
      </c>
      <c r="G394" s="18">
        <v>0</v>
      </c>
      <c r="H394" s="18">
        <v>0</v>
      </c>
      <c r="I394" s="18">
        <v>0</v>
      </c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69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>
        <v>0</v>
      </c>
      <c r="G395" s="18">
        <v>50000</v>
      </c>
      <c r="H395" s="18">
        <v>42.02</v>
      </c>
      <c r="I395" s="18">
        <v>0</v>
      </c>
      <c r="J395" s="24" t="s">
        <v>289</v>
      </c>
      <c r="K395" s="24" t="s">
        <v>289</v>
      </c>
      <c r="L395" s="56">
        <f t="shared" si="26"/>
        <v>50042.02</v>
      </c>
      <c r="M395" s="8"/>
      <c r="N395" s="269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>
        <v>0</v>
      </c>
      <c r="G396" s="18">
        <v>0</v>
      </c>
      <c r="H396" s="18">
        <v>122.73</v>
      </c>
      <c r="I396" s="18">
        <v>0</v>
      </c>
      <c r="J396" s="24" t="s">
        <v>289</v>
      </c>
      <c r="K396" s="24" t="s">
        <v>289</v>
      </c>
      <c r="L396" s="56">
        <f t="shared" si="26"/>
        <v>122.73</v>
      </c>
      <c r="M396" s="8"/>
      <c r="N396" s="269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>
        <v>0</v>
      </c>
      <c r="G397" s="18">
        <v>0</v>
      </c>
      <c r="H397" s="18">
        <v>0</v>
      </c>
      <c r="I397" s="18">
        <v>0</v>
      </c>
      <c r="J397" s="24" t="s">
        <v>289</v>
      </c>
      <c r="K397" s="24" t="s">
        <v>289</v>
      </c>
      <c r="L397" s="56">
        <f t="shared" si="26"/>
        <v>0</v>
      </c>
      <c r="M397" s="8"/>
      <c r="N397" s="269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>
        <v>0</v>
      </c>
      <c r="G398" s="18">
        <v>0</v>
      </c>
      <c r="H398" s="18">
        <v>0</v>
      </c>
      <c r="I398" s="18">
        <v>0</v>
      </c>
      <c r="J398" s="24" t="s">
        <v>289</v>
      </c>
      <c r="K398" s="24" t="s">
        <v>289</v>
      </c>
      <c r="L398" s="56">
        <f t="shared" si="26"/>
        <v>0</v>
      </c>
      <c r="M398" s="8"/>
      <c r="N398" s="269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>
        <v>0</v>
      </c>
      <c r="G399" s="18">
        <v>0</v>
      </c>
      <c r="H399" s="18">
        <v>0</v>
      </c>
      <c r="I399" s="18">
        <v>0</v>
      </c>
      <c r="J399" s="24" t="s">
        <v>289</v>
      </c>
      <c r="K399" s="24" t="s">
        <v>289</v>
      </c>
      <c r="L399" s="56">
        <f t="shared" si="26"/>
        <v>0</v>
      </c>
      <c r="M399" s="8"/>
      <c r="N399" s="269"/>
    </row>
    <row r="400" spans="1:14" s="3" customFormat="1" ht="12" customHeight="1" thickTop="1" x14ac:dyDescent="0.15">
      <c r="A400" s="159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50000</v>
      </c>
      <c r="H400" s="47">
        <f>SUM(H394:H399)</f>
        <v>164.75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50164.75</v>
      </c>
      <c r="M400" s="8"/>
      <c r="N400" s="269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69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69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69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69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69"/>
    </row>
    <row r="406" spans="1:21" s="3" customFormat="1" ht="12" customHeight="1" thickTop="1" thickBot="1" x14ac:dyDescent="0.2">
      <c r="A406" s="159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69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65000</v>
      </c>
      <c r="H407" s="47">
        <f>H392+H400+H406</f>
        <v>280.09000000000003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65280.09</v>
      </c>
      <c r="M407" s="8"/>
      <c r="N407" s="269"/>
    </row>
    <row r="408" spans="1:21" s="3" customFormat="1" ht="12" customHeight="1" x14ac:dyDescent="0.15">
      <c r="A408" s="78"/>
      <c r="B408" s="2"/>
      <c r="C408" s="6"/>
      <c r="D408" s="6"/>
      <c r="E408" s="6"/>
      <c r="F408" s="176" t="s">
        <v>693</v>
      </c>
      <c r="G408" s="176" t="s">
        <v>694</v>
      </c>
      <c r="H408" s="176" t="s">
        <v>695</v>
      </c>
      <c r="I408" s="176" t="s">
        <v>696</v>
      </c>
      <c r="J408" s="176" t="s">
        <v>697</v>
      </c>
      <c r="K408" s="176" t="s">
        <v>698</v>
      </c>
      <c r="L408" s="56"/>
      <c r="M408" s="8"/>
      <c r="N408" s="269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69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69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69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56">
        <f t="shared" ref="L412:L417" si="27">SUM(F412:K412)</f>
        <v>0</v>
      </c>
      <c r="M412" s="8"/>
      <c r="N412" s="269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56">
        <f t="shared" si="27"/>
        <v>0</v>
      </c>
      <c r="M413" s="52"/>
      <c r="N413" s="216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51461.57</v>
      </c>
      <c r="L414" s="56">
        <f t="shared" si="27"/>
        <v>51461.57</v>
      </c>
      <c r="M414" s="58"/>
      <c r="N414" s="226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40000</v>
      </c>
      <c r="L415" s="56">
        <f t="shared" si="27"/>
        <v>40000</v>
      </c>
      <c r="M415" s="8"/>
      <c r="N415" s="269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56">
        <f t="shared" si="27"/>
        <v>0</v>
      </c>
      <c r="M416" s="8"/>
      <c r="N416" s="269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>
        <v>0</v>
      </c>
      <c r="G417" s="18">
        <v>0</v>
      </c>
      <c r="H417" s="18">
        <v>0</v>
      </c>
      <c r="I417" s="18">
        <v>0</v>
      </c>
      <c r="J417" s="18">
        <v>0</v>
      </c>
      <c r="K417" s="18">
        <v>0</v>
      </c>
      <c r="L417" s="56">
        <f t="shared" si="27"/>
        <v>0</v>
      </c>
      <c r="M417" s="8"/>
      <c r="N417" s="269"/>
    </row>
    <row r="418" spans="1:21" s="3" customFormat="1" ht="12" customHeight="1" thickTop="1" x14ac:dyDescent="0.15">
      <c r="A418" s="159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91461.57</v>
      </c>
      <c r="L418" s="47">
        <f t="shared" si="28"/>
        <v>91461.57</v>
      </c>
      <c r="M418" s="8"/>
      <c r="N418" s="269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69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56">
        <f t="shared" ref="L420:L425" si="29">SUM(F420:K420)</f>
        <v>0</v>
      </c>
      <c r="M420" s="8"/>
      <c r="N420" s="269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>
        <v>0</v>
      </c>
      <c r="G421" s="18">
        <v>0</v>
      </c>
      <c r="H421" s="18">
        <v>0</v>
      </c>
      <c r="I421" s="18">
        <v>0</v>
      </c>
      <c r="J421" s="18">
        <v>0</v>
      </c>
      <c r="K421" s="18">
        <v>0</v>
      </c>
      <c r="L421" s="56">
        <f t="shared" si="29"/>
        <v>0</v>
      </c>
      <c r="M421" s="8"/>
      <c r="N421" s="269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>
        <v>0</v>
      </c>
      <c r="G422" s="18">
        <v>0</v>
      </c>
      <c r="H422" s="18">
        <v>0</v>
      </c>
      <c r="I422" s="18">
        <v>0</v>
      </c>
      <c r="J422" s="18">
        <v>0</v>
      </c>
      <c r="K422" s="18">
        <v>0</v>
      </c>
      <c r="L422" s="56">
        <f t="shared" si="29"/>
        <v>0</v>
      </c>
      <c r="M422" s="8"/>
      <c r="N422" s="269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56">
        <f t="shared" si="29"/>
        <v>0</v>
      </c>
      <c r="M423" s="8"/>
      <c r="N423" s="269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56">
        <f t="shared" si="29"/>
        <v>0</v>
      </c>
      <c r="M424" s="8"/>
      <c r="N424" s="269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>
        <v>0</v>
      </c>
      <c r="G425" s="18">
        <v>0</v>
      </c>
      <c r="H425" s="18">
        <v>0</v>
      </c>
      <c r="I425" s="18">
        <v>0</v>
      </c>
      <c r="J425" s="18">
        <v>0</v>
      </c>
      <c r="K425" s="18">
        <v>0</v>
      </c>
      <c r="L425" s="56">
        <f t="shared" si="29"/>
        <v>0</v>
      </c>
      <c r="M425" s="8"/>
      <c r="N425" s="269"/>
    </row>
    <row r="426" spans="1:21" s="3" customFormat="1" ht="12" customHeight="1" thickTop="1" x14ac:dyDescent="0.15">
      <c r="A426" s="159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  <c r="N426" s="269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6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6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6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180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69"/>
    </row>
    <row r="432" spans="1:21" s="3" customFormat="1" ht="12" customHeight="1" thickTop="1" thickBot="1" x14ac:dyDescent="0.2">
      <c r="A432" s="159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69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91461.57</v>
      </c>
      <c r="L433" s="47">
        <f t="shared" si="32"/>
        <v>91461.57</v>
      </c>
      <c r="M433" s="8"/>
      <c r="N433" s="269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69"/>
    </row>
    <row r="435" spans="1:14" s="3" customFormat="1" ht="12" customHeight="1" x14ac:dyDescent="0.15">
      <c r="A435" s="34" t="s">
        <v>0</v>
      </c>
      <c r="K435" s="56"/>
      <c r="L435" s="13"/>
      <c r="M435" s="8"/>
      <c r="N435" s="269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69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69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>
        <v>52890.85</v>
      </c>
      <c r="G438" s="18">
        <v>157932.51999999999</v>
      </c>
      <c r="H438" s="18">
        <v>0</v>
      </c>
      <c r="I438" s="56">
        <f t="shared" ref="I438:I444" si="33">SUM(F438:H438)</f>
        <v>210823.37</v>
      </c>
      <c r="J438" s="24" t="s">
        <v>289</v>
      </c>
      <c r="K438" s="24" t="s">
        <v>289</v>
      </c>
      <c r="L438" s="24" t="s">
        <v>289</v>
      </c>
      <c r="M438" s="8"/>
      <c r="N438" s="269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>
        <v>0</v>
      </c>
      <c r="G439" s="18">
        <v>0</v>
      </c>
      <c r="H439" s="18">
        <v>0</v>
      </c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  <c r="N439" s="269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>
        <v>0</v>
      </c>
      <c r="G440" s="18">
        <v>0</v>
      </c>
      <c r="H440" s="18">
        <v>0</v>
      </c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69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>
        <v>0</v>
      </c>
      <c r="G441" s="18">
        <v>0</v>
      </c>
      <c r="H441" s="18">
        <v>0</v>
      </c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69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>
        <v>0</v>
      </c>
      <c r="G442" s="18">
        <v>0</v>
      </c>
      <c r="H442" s="18">
        <v>0</v>
      </c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69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>
        <v>0</v>
      </c>
      <c r="G443" s="18">
        <v>0</v>
      </c>
      <c r="H443" s="18">
        <v>0</v>
      </c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69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>
        <v>0</v>
      </c>
      <c r="G444" s="18">
        <v>0</v>
      </c>
      <c r="H444" s="18">
        <v>0</v>
      </c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69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52890.85</v>
      </c>
      <c r="G445" s="13">
        <f>SUM(G438:G444)</f>
        <v>157932.51999999999</v>
      </c>
      <c r="H445" s="13">
        <f>SUM(H438:H444)</f>
        <v>0</v>
      </c>
      <c r="I445" s="13">
        <f>SUM(I438:I444)</f>
        <v>210823.37</v>
      </c>
      <c r="J445" s="24" t="s">
        <v>289</v>
      </c>
      <c r="K445" s="24" t="s">
        <v>289</v>
      </c>
      <c r="L445" s="24" t="s">
        <v>289</v>
      </c>
      <c r="M445" s="8"/>
      <c r="N445" s="269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69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>
        <v>0</v>
      </c>
      <c r="G447" s="18">
        <v>0</v>
      </c>
      <c r="H447" s="18">
        <v>0</v>
      </c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69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>
        <v>0</v>
      </c>
      <c r="G448" s="18">
        <v>0</v>
      </c>
      <c r="H448" s="18">
        <v>0</v>
      </c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69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>
        <v>0</v>
      </c>
      <c r="G449" s="18">
        <v>0</v>
      </c>
      <c r="H449" s="18">
        <v>0</v>
      </c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69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>
        <v>0</v>
      </c>
      <c r="G450" s="18">
        <v>0</v>
      </c>
      <c r="H450" s="18">
        <v>0</v>
      </c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69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69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69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>
        <v>0</v>
      </c>
      <c r="G453" s="18">
        <v>0</v>
      </c>
      <c r="H453" s="18">
        <v>0</v>
      </c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69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>
        <v>0</v>
      </c>
      <c r="G454" s="18">
        <v>0</v>
      </c>
      <c r="H454" s="18">
        <v>0</v>
      </c>
      <c r="I454" s="56">
        <f t="shared" si="34"/>
        <v>0</v>
      </c>
      <c r="J454" s="24"/>
      <c r="K454" s="24"/>
      <c r="L454" s="24"/>
      <c r="M454" s="8"/>
      <c r="N454" s="269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>
        <v>0</v>
      </c>
      <c r="G455" s="18">
        <v>0</v>
      </c>
      <c r="H455" s="18">
        <v>0</v>
      </c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69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>
        <v>0</v>
      </c>
      <c r="G456" s="18">
        <v>0</v>
      </c>
      <c r="H456" s="18">
        <v>0</v>
      </c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6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>
        <v>0</v>
      </c>
      <c r="G457" s="18">
        <v>0</v>
      </c>
      <c r="H457" s="18">
        <v>0</v>
      </c>
      <c r="I457" s="56">
        <f t="shared" si="34"/>
        <v>0</v>
      </c>
      <c r="J457" s="24"/>
      <c r="K457" s="24"/>
      <c r="L457" s="24"/>
      <c r="M457" s="52"/>
      <c r="N457" s="216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52890.85</v>
      </c>
      <c r="G458" s="18">
        <v>157932.51999999999</v>
      </c>
      <c r="H458" s="18">
        <v>0</v>
      </c>
      <c r="I458" s="56">
        <f t="shared" si="34"/>
        <v>210823.37</v>
      </c>
      <c r="J458" s="24" t="s">
        <v>289</v>
      </c>
      <c r="K458" s="24" t="s">
        <v>289</v>
      </c>
      <c r="L458" s="24" t="s">
        <v>289</v>
      </c>
      <c r="M458" s="52"/>
      <c r="N458" s="216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52890.85</v>
      </c>
      <c r="G459" s="83">
        <f>SUM(G453:G458)</f>
        <v>157932.51999999999</v>
      </c>
      <c r="H459" s="83">
        <f>SUM(H453:H458)</f>
        <v>0</v>
      </c>
      <c r="I459" s="83">
        <f>SUM(I453:I458)</f>
        <v>210823.37</v>
      </c>
      <c r="J459" s="24" t="s">
        <v>289</v>
      </c>
      <c r="K459" s="24" t="s">
        <v>289</v>
      </c>
      <c r="L459" s="24" t="s">
        <v>289</v>
      </c>
      <c r="N459" s="216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6" t="s">
        <v>433</v>
      </c>
      <c r="E460" s="82"/>
      <c r="F460" s="42">
        <f>F451+F459</f>
        <v>52890.85</v>
      </c>
      <c r="G460" s="42">
        <f>G451+G459</f>
        <v>157932.51999999999</v>
      </c>
      <c r="H460" s="42">
        <f>H451+H459</f>
        <v>0</v>
      </c>
      <c r="I460" s="42">
        <f>I451+I459</f>
        <v>210823.37</v>
      </c>
      <c r="J460" s="24" t="s">
        <v>289</v>
      </c>
      <c r="K460" s="24" t="s">
        <v>289</v>
      </c>
      <c r="L460" s="24" t="s">
        <v>289</v>
      </c>
      <c r="N460" s="216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16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16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16"/>
    </row>
    <row r="464" spans="1:23" s="52" customFormat="1" ht="12" customHeight="1" x14ac:dyDescent="0.2">
      <c r="A464" s="188" t="s">
        <v>899</v>
      </c>
      <c r="B464" s="105">
        <v>19</v>
      </c>
      <c r="C464" s="111">
        <v>1</v>
      </c>
      <c r="D464" s="2" t="s">
        <v>433</v>
      </c>
      <c r="E464" s="111"/>
      <c r="F464" s="18">
        <v>245900.82</v>
      </c>
      <c r="G464" s="18">
        <v>517.79999999999995</v>
      </c>
      <c r="H464" s="18">
        <v>1808.02</v>
      </c>
      <c r="I464" s="18">
        <v>0</v>
      </c>
      <c r="J464" s="18">
        <v>237004.85</v>
      </c>
      <c r="K464" s="24" t="s">
        <v>289</v>
      </c>
      <c r="L464" s="24" t="s">
        <v>289</v>
      </c>
      <c r="N464" s="216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16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16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7517685.3499999996</v>
      </c>
      <c r="G467" s="18">
        <v>143092.76999999999</v>
      </c>
      <c r="H467" s="18">
        <v>191211.49</v>
      </c>
      <c r="I467" s="18">
        <v>0</v>
      </c>
      <c r="J467" s="18">
        <v>65280.09</v>
      </c>
      <c r="K467" s="24" t="s">
        <v>289</v>
      </c>
      <c r="L467" s="24" t="s">
        <v>289</v>
      </c>
      <c r="N467" s="216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>
        <v>0</v>
      </c>
      <c r="G468" s="18">
        <v>0</v>
      </c>
      <c r="H468" s="18">
        <v>0</v>
      </c>
      <c r="I468" s="18">
        <v>0</v>
      </c>
      <c r="J468" s="18">
        <v>0</v>
      </c>
      <c r="K468" s="24" t="s">
        <v>289</v>
      </c>
      <c r="L468" s="24" t="s">
        <v>289</v>
      </c>
      <c r="N468" s="216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7517685.3499999996</v>
      </c>
      <c r="G469" s="53">
        <f>SUM(G467:G468)</f>
        <v>143092.76999999999</v>
      </c>
      <c r="H469" s="53">
        <f>SUM(H467:H468)</f>
        <v>191211.49</v>
      </c>
      <c r="I469" s="53">
        <f>SUM(I467:I468)</f>
        <v>0</v>
      </c>
      <c r="J469" s="53">
        <f>SUM(J467:J468)</f>
        <v>65280.09</v>
      </c>
      <c r="K469" s="24" t="s">
        <v>289</v>
      </c>
      <c r="L469" s="24" t="s">
        <v>289</v>
      </c>
      <c r="N469" s="216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16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7328967.9299999997</v>
      </c>
      <c r="G471" s="18">
        <v>143092.76999999999</v>
      </c>
      <c r="H471" s="18">
        <v>191211.49</v>
      </c>
      <c r="I471" s="18">
        <v>0</v>
      </c>
      <c r="J471" s="18">
        <v>91461.57</v>
      </c>
      <c r="K471" s="24" t="s">
        <v>289</v>
      </c>
      <c r="L471" s="24" t="s">
        <v>289</v>
      </c>
      <c r="N471" s="216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>
        <v>0</v>
      </c>
      <c r="G472" s="18">
        <v>0</v>
      </c>
      <c r="H472" s="18">
        <v>0</v>
      </c>
      <c r="I472" s="18">
        <v>0</v>
      </c>
      <c r="J472" s="18">
        <v>0</v>
      </c>
      <c r="K472" s="24" t="s">
        <v>289</v>
      </c>
      <c r="L472" s="24" t="s">
        <v>289</v>
      </c>
      <c r="N472" s="216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7328967.9299999997</v>
      </c>
      <c r="G473" s="53">
        <f>SUM(G471:G472)</f>
        <v>143092.76999999999</v>
      </c>
      <c r="H473" s="53">
        <f>SUM(H471:H472)</f>
        <v>191211.49</v>
      </c>
      <c r="I473" s="53">
        <f>SUM(I471:I472)</f>
        <v>0</v>
      </c>
      <c r="J473" s="53">
        <f>SUM(J471:J472)</f>
        <v>91461.57</v>
      </c>
      <c r="K473" s="24" t="s">
        <v>289</v>
      </c>
      <c r="L473" s="24" t="s">
        <v>289</v>
      </c>
      <c r="N473" s="216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16"/>
    </row>
    <row r="475" spans="1:14" s="52" customFormat="1" ht="12" customHeight="1" x14ac:dyDescent="0.2">
      <c r="A475" s="189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434618.24000000022</v>
      </c>
      <c r="G475" s="53">
        <f>(G464+G469)- G473</f>
        <v>517.79999999998836</v>
      </c>
      <c r="H475" s="53">
        <f>(H464+H469)- H473</f>
        <v>1808.0199999999895</v>
      </c>
      <c r="I475" s="53">
        <f>(I464+I469)- I473</f>
        <v>0</v>
      </c>
      <c r="J475" s="53">
        <f>(J464+J469)- J473</f>
        <v>210823.37</v>
      </c>
      <c r="K475" s="24" t="s">
        <v>289</v>
      </c>
      <c r="L475" s="24" t="s">
        <v>289</v>
      </c>
      <c r="N475" s="216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16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16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16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16"/>
    </row>
    <row r="480" spans="1:14" s="52" customFormat="1" ht="12" customHeight="1" x14ac:dyDescent="0.2">
      <c r="A480" s="174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16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16"/>
    </row>
    <row r="482" spans="1:14" s="52" customFormat="1" ht="12" customHeight="1" x14ac:dyDescent="0.2">
      <c r="A482" s="173" t="s">
        <v>909</v>
      </c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16"/>
    </row>
    <row r="483" spans="1:14" s="52" customFormat="1" ht="12" customHeight="1" x14ac:dyDescent="0.2">
      <c r="A483" s="173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16"/>
    </row>
    <row r="484" spans="1:14" s="52" customFormat="1" ht="12" customHeight="1" x14ac:dyDescent="0.2">
      <c r="A484" s="173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16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16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16"/>
    </row>
    <row r="487" spans="1:14" s="52" customFormat="1" ht="12" customHeight="1" x14ac:dyDescent="0.2">
      <c r="A487" s="146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16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16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3">
        <v>5</v>
      </c>
      <c r="G489" s="153"/>
      <c r="H489" s="153"/>
      <c r="I489" s="153"/>
      <c r="J489" s="153"/>
      <c r="K489" s="24" t="s">
        <v>289</v>
      </c>
      <c r="L489" s="24" t="s">
        <v>289</v>
      </c>
      <c r="N489" s="216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4"/>
      <c r="G490" s="154"/>
      <c r="H490" s="153"/>
      <c r="I490" s="153"/>
      <c r="J490" s="153"/>
      <c r="K490" s="24" t="s">
        <v>289</v>
      </c>
      <c r="L490" s="24" t="s">
        <v>289</v>
      </c>
      <c r="N490" s="216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4"/>
      <c r="G491" s="154"/>
      <c r="H491" s="153"/>
      <c r="I491" s="153"/>
      <c r="J491" s="153"/>
      <c r="K491" s="24" t="s">
        <v>289</v>
      </c>
      <c r="L491" s="24" t="s">
        <v>289</v>
      </c>
      <c r="N491" s="216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/>
      <c r="G492" s="18"/>
      <c r="H492" s="18"/>
      <c r="I492" s="18"/>
      <c r="J492" s="18"/>
      <c r="K492" s="24" t="s">
        <v>289</v>
      </c>
      <c r="L492" s="24" t="s">
        <v>289</v>
      </c>
      <c r="N492" s="216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16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/>
      <c r="G494" s="18"/>
      <c r="H494" s="18"/>
      <c r="I494" s="18"/>
      <c r="J494" s="18"/>
      <c r="K494" s="53">
        <f>SUM(F494:J494)</f>
        <v>0</v>
      </c>
      <c r="L494" s="24" t="s">
        <v>289</v>
      </c>
      <c r="N494" s="216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16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si="35"/>
        <v>0</v>
      </c>
      <c r="L496" s="24" t="s">
        <v>289</v>
      </c>
      <c r="N496" s="216"/>
    </row>
    <row r="497" spans="1:14" s="52" customFormat="1" ht="12" customHeight="1" x14ac:dyDescent="0.2">
      <c r="A497" s="199" t="s">
        <v>626</v>
      </c>
      <c r="B497" s="200">
        <v>20</v>
      </c>
      <c r="C497" s="201">
        <v>9</v>
      </c>
      <c r="D497" s="202" t="s">
        <v>433</v>
      </c>
      <c r="E497" s="201"/>
      <c r="F497" s="203"/>
      <c r="G497" s="203"/>
      <c r="H497" s="203"/>
      <c r="I497" s="203"/>
      <c r="J497" s="203"/>
      <c r="K497" s="204">
        <f t="shared" si="35"/>
        <v>0</v>
      </c>
      <c r="L497" s="205" t="s">
        <v>289</v>
      </c>
      <c r="N497" s="216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/>
      <c r="G498" s="18"/>
      <c r="H498" s="18"/>
      <c r="I498" s="18"/>
      <c r="J498" s="18"/>
      <c r="K498" s="53">
        <f t="shared" si="35"/>
        <v>0</v>
      </c>
      <c r="L498" s="24" t="s">
        <v>289</v>
      </c>
      <c r="N498" s="216"/>
    </row>
    <row r="499" spans="1:14" s="52" customFormat="1" ht="12" customHeight="1" thickTop="1" x14ac:dyDescent="0.2">
      <c r="A499" s="139" t="s">
        <v>628</v>
      </c>
      <c r="B499" s="44">
        <v>20</v>
      </c>
      <c r="C499" s="194">
        <v>11</v>
      </c>
      <c r="D499" s="39" t="s">
        <v>433</v>
      </c>
      <c r="E499" s="194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289</v>
      </c>
      <c r="N499" s="216"/>
    </row>
    <row r="500" spans="1:14" s="52" customFormat="1" ht="12" customHeight="1" x14ac:dyDescent="0.2">
      <c r="A500" s="199" t="s">
        <v>655</v>
      </c>
      <c r="B500" s="200">
        <v>20</v>
      </c>
      <c r="C500" s="201">
        <v>12</v>
      </c>
      <c r="D500" s="202" t="s">
        <v>433</v>
      </c>
      <c r="E500" s="201"/>
      <c r="F500" s="203"/>
      <c r="G500" s="203"/>
      <c r="H500" s="203"/>
      <c r="I500" s="203"/>
      <c r="J500" s="203"/>
      <c r="K500" s="204">
        <f t="shared" si="35"/>
        <v>0</v>
      </c>
      <c r="L500" s="205" t="s">
        <v>289</v>
      </c>
      <c r="N500" s="216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/>
      <c r="G501" s="18"/>
      <c r="H501" s="18"/>
      <c r="I501" s="18"/>
      <c r="J501" s="18"/>
      <c r="K501" s="53">
        <f t="shared" si="35"/>
        <v>0</v>
      </c>
      <c r="L501" s="24" t="s">
        <v>289</v>
      </c>
      <c r="N501" s="216"/>
    </row>
    <row r="502" spans="1:14" s="52" customFormat="1" ht="12" customHeight="1" thickTop="1" x14ac:dyDescent="0.2">
      <c r="A502" s="139" t="s">
        <v>630</v>
      </c>
      <c r="B502" s="44">
        <v>20</v>
      </c>
      <c r="C502" s="194">
        <v>14</v>
      </c>
      <c r="D502" s="39" t="s">
        <v>433</v>
      </c>
      <c r="E502" s="194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  <c r="N502" s="216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16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16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16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16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16"/>
    </row>
    <row r="508" spans="1:14" s="52" customFormat="1" ht="12" customHeight="1" x14ac:dyDescent="0.2">
      <c r="A508" s="146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16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16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16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16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16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16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16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16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16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6" t="s">
        <v>693</v>
      </c>
      <c r="G517" s="176" t="s">
        <v>694</v>
      </c>
      <c r="H517" s="176" t="s">
        <v>695</v>
      </c>
      <c r="I517" s="176" t="s">
        <v>696</v>
      </c>
      <c r="J517" s="176" t="s">
        <v>697</v>
      </c>
      <c r="K517" s="176" t="s">
        <v>698</v>
      </c>
      <c r="L517" s="106"/>
      <c r="N517" s="216"/>
    </row>
    <row r="518" spans="1:14" s="52" customFormat="1" ht="12" customHeight="1" x14ac:dyDescent="0.2">
      <c r="A518" s="177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16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16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408924.69</v>
      </c>
      <c r="G520" s="18">
        <v>253578.4</v>
      </c>
      <c r="H520" s="18">
        <v>97473.59</v>
      </c>
      <c r="I520" s="18">
        <v>4637.7299999999996</v>
      </c>
      <c r="J520" s="18">
        <v>19709.8</v>
      </c>
      <c r="K520" s="18">
        <v>0</v>
      </c>
      <c r="L520" s="88">
        <f>SUM(F520:K520)</f>
        <v>784324.21</v>
      </c>
      <c r="N520" s="216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v>0</v>
      </c>
      <c r="G521" s="18">
        <v>0</v>
      </c>
      <c r="H521" s="18">
        <v>0</v>
      </c>
      <c r="I521" s="18">
        <v>0</v>
      </c>
      <c r="J521" s="18">
        <v>0</v>
      </c>
      <c r="K521" s="18">
        <v>0</v>
      </c>
      <c r="L521" s="88">
        <f>SUM(F521:K521)</f>
        <v>0</v>
      </c>
      <c r="N521" s="216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v>0</v>
      </c>
      <c r="G522" s="18">
        <v>0</v>
      </c>
      <c r="H522" s="18">
        <v>67198</v>
      </c>
      <c r="I522" s="18">
        <v>0</v>
      </c>
      <c r="J522" s="18">
        <v>0</v>
      </c>
      <c r="K522" s="18">
        <v>0</v>
      </c>
      <c r="L522" s="88">
        <f>SUM(F522:K522)</f>
        <v>67198</v>
      </c>
      <c r="N522" s="216"/>
    </row>
    <row r="523" spans="1:14" s="52" customFormat="1" ht="12" customHeight="1" thickTop="1" x14ac:dyDescent="0.2">
      <c r="A523" s="139" t="s">
        <v>63</v>
      </c>
      <c r="B523" s="107">
        <v>21</v>
      </c>
      <c r="C523" s="194">
        <v>4</v>
      </c>
      <c r="D523" s="195" t="s">
        <v>433</v>
      </c>
      <c r="E523" s="194"/>
      <c r="F523" s="108">
        <f>SUM(F520:F522)</f>
        <v>408924.69</v>
      </c>
      <c r="G523" s="108">
        <f t="shared" ref="G523:L523" si="36">SUM(G520:G522)</f>
        <v>253578.4</v>
      </c>
      <c r="H523" s="108">
        <f t="shared" si="36"/>
        <v>164671.59</v>
      </c>
      <c r="I523" s="108">
        <f t="shared" si="36"/>
        <v>4637.7299999999996</v>
      </c>
      <c r="J523" s="108">
        <f t="shared" si="36"/>
        <v>19709.8</v>
      </c>
      <c r="K523" s="108">
        <f t="shared" si="36"/>
        <v>0</v>
      </c>
      <c r="L523" s="89">
        <f t="shared" si="36"/>
        <v>851522.21</v>
      </c>
      <c r="N523" s="216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16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128656.48</v>
      </c>
      <c r="G525" s="18">
        <v>66900.679999999993</v>
      </c>
      <c r="H525" s="18">
        <v>31058.48</v>
      </c>
      <c r="I525" s="18">
        <v>402.23</v>
      </c>
      <c r="J525" s="18">
        <v>873.39</v>
      </c>
      <c r="K525" s="18">
        <v>0</v>
      </c>
      <c r="L525" s="88">
        <f>SUM(F525:K525)</f>
        <v>227891.26</v>
      </c>
      <c r="M525" s="8"/>
      <c r="N525" s="269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>
        <v>0</v>
      </c>
      <c r="G526" s="18">
        <v>0</v>
      </c>
      <c r="H526" s="18">
        <v>0</v>
      </c>
      <c r="I526" s="18">
        <v>0</v>
      </c>
      <c r="J526" s="18">
        <v>0</v>
      </c>
      <c r="K526" s="18">
        <v>0</v>
      </c>
      <c r="L526" s="88">
        <f>SUM(F526:K526)</f>
        <v>0</v>
      </c>
      <c r="M526" s="8"/>
      <c r="N526" s="269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>
        <v>0</v>
      </c>
      <c r="G527" s="18">
        <v>0</v>
      </c>
      <c r="H527" s="18">
        <v>0</v>
      </c>
      <c r="I527" s="18">
        <v>0</v>
      </c>
      <c r="J527" s="18">
        <v>0</v>
      </c>
      <c r="K527" s="18">
        <v>0</v>
      </c>
      <c r="L527" s="88">
        <f>SUM(F527:K527)</f>
        <v>0</v>
      </c>
      <c r="M527" s="8"/>
      <c r="N527" s="269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7" t="s">
        <v>433</v>
      </c>
      <c r="E528" s="107"/>
      <c r="F528" s="89">
        <f>SUM(F525:F527)</f>
        <v>128656.48</v>
      </c>
      <c r="G528" s="89">
        <f t="shared" ref="G528:L528" si="37">SUM(G525:G527)</f>
        <v>66900.679999999993</v>
      </c>
      <c r="H528" s="89">
        <f t="shared" si="37"/>
        <v>31058.48</v>
      </c>
      <c r="I528" s="89">
        <f t="shared" si="37"/>
        <v>402.23</v>
      </c>
      <c r="J528" s="89">
        <f t="shared" si="37"/>
        <v>873.39</v>
      </c>
      <c r="K528" s="89">
        <f t="shared" si="37"/>
        <v>0</v>
      </c>
      <c r="L528" s="89">
        <f t="shared" si="37"/>
        <v>227891.26</v>
      </c>
      <c r="M528" s="8"/>
      <c r="N528" s="269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69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0</v>
      </c>
      <c r="G530" s="18">
        <v>0</v>
      </c>
      <c r="H530" s="18">
        <v>29857.42</v>
      </c>
      <c r="I530" s="18">
        <v>0</v>
      </c>
      <c r="J530" s="18">
        <v>0</v>
      </c>
      <c r="K530" s="18">
        <v>0</v>
      </c>
      <c r="L530" s="88">
        <f>SUM(F530:K530)</f>
        <v>29857.42</v>
      </c>
      <c r="M530" s="8"/>
      <c r="N530" s="269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>
        <v>0</v>
      </c>
      <c r="G531" s="18">
        <v>0</v>
      </c>
      <c r="H531" s="18">
        <v>0</v>
      </c>
      <c r="I531" s="18">
        <v>0</v>
      </c>
      <c r="J531" s="18">
        <v>0</v>
      </c>
      <c r="K531" s="18">
        <v>0</v>
      </c>
      <c r="L531" s="88">
        <f>SUM(F531:K531)</f>
        <v>0</v>
      </c>
      <c r="M531" s="8"/>
      <c r="N531" s="269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v>0</v>
      </c>
      <c r="G532" s="18">
        <v>0</v>
      </c>
      <c r="H532" s="18">
        <v>18612.419999999998</v>
      </c>
      <c r="I532" s="18">
        <v>0</v>
      </c>
      <c r="J532" s="18">
        <v>0</v>
      </c>
      <c r="K532" s="18">
        <v>0</v>
      </c>
      <c r="L532" s="88">
        <f>SUM(F532:K532)</f>
        <v>18612.419999999998</v>
      </c>
      <c r="M532" s="8"/>
      <c r="N532" s="269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7" t="s">
        <v>433</v>
      </c>
      <c r="E533" s="107"/>
      <c r="F533" s="89">
        <f>SUM(F530:F532)</f>
        <v>0</v>
      </c>
      <c r="G533" s="89">
        <f t="shared" ref="G533:L533" si="38">SUM(G530:G532)</f>
        <v>0</v>
      </c>
      <c r="H533" s="89">
        <f t="shared" si="38"/>
        <v>48469.84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48469.84</v>
      </c>
      <c r="M533" s="8"/>
      <c r="N533" s="269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3" t="s">
        <v>289</v>
      </c>
      <c r="G534" s="193" t="s">
        <v>289</v>
      </c>
      <c r="H534" s="193" t="s">
        <v>289</v>
      </c>
      <c r="I534" s="193" t="s">
        <v>289</v>
      </c>
      <c r="J534" s="193" t="s">
        <v>289</v>
      </c>
      <c r="K534" s="193" t="s">
        <v>289</v>
      </c>
      <c r="L534" s="193" t="s">
        <v>289</v>
      </c>
      <c r="M534" s="8"/>
      <c r="N534" s="269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>
        <v>0</v>
      </c>
      <c r="G535" s="18">
        <v>0</v>
      </c>
      <c r="H535" s="18">
        <v>0</v>
      </c>
      <c r="I535" s="18">
        <v>0</v>
      </c>
      <c r="J535" s="18">
        <v>0</v>
      </c>
      <c r="K535" s="18">
        <v>0</v>
      </c>
      <c r="L535" s="88">
        <f>SUM(F535:K535)</f>
        <v>0</v>
      </c>
      <c r="M535" s="8"/>
      <c r="N535" s="269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>
        <v>0</v>
      </c>
      <c r="G536" s="18">
        <v>0</v>
      </c>
      <c r="H536" s="18">
        <v>0</v>
      </c>
      <c r="I536" s="18">
        <v>0</v>
      </c>
      <c r="J536" s="18">
        <v>0</v>
      </c>
      <c r="K536" s="18">
        <v>0</v>
      </c>
      <c r="L536" s="88">
        <f>SUM(F536:K536)</f>
        <v>0</v>
      </c>
      <c r="M536" s="8"/>
      <c r="N536" s="269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>
        <v>0</v>
      </c>
      <c r="G537" s="18">
        <v>0</v>
      </c>
      <c r="H537" s="18">
        <v>0</v>
      </c>
      <c r="I537" s="18">
        <v>0</v>
      </c>
      <c r="J537" s="18">
        <v>0</v>
      </c>
      <c r="K537" s="18">
        <v>0</v>
      </c>
      <c r="L537" s="88">
        <f>SUM(F537:K537)</f>
        <v>0</v>
      </c>
      <c r="M537" s="8"/>
      <c r="N537" s="269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7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  <c r="N538" s="269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69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>
        <v>0</v>
      </c>
      <c r="G540" s="18">
        <v>0</v>
      </c>
      <c r="H540" s="18">
        <v>0</v>
      </c>
      <c r="I540" s="18">
        <v>0</v>
      </c>
      <c r="J540" s="18">
        <v>0</v>
      </c>
      <c r="K540" s="18">
        <v>0</v>
      </c>
      <c r="L540" s="88">
        <f>SUM(F540:K540)</f>
        <v>0</v>
      </c>
      <c r="M540" s="8"/>
      <c r="N540" s="269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>
        <v>0</v>
      </c>
      <c r="G541" s="18">
        <v>0</v>
      </c>
      <c r="H541" s="18">
        <v>0</v>
      </c>
      <c r="I541" s="18">
        <v>0</v>
      </c>
      <c r="J541" s="18">
        <v>0</v>
      </c>
      <c r="K541" s="18">
        <v>0</v>
      </c>
      <c r="L541" s="88">
        <f>SUM(F541:K541)</f>
        <v>0</v>
      </c>
      <c r="M541" s="8"/>
      <c r="N541" s="269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>
        <v>0</v>
      </c>
      <c r="G542" s="18">
        <v>0</v>
      </c>
      <c r="H542" s="18">
        <v>0</v>
      </c>
      <c r="I542" s="18">
        <v>0</v>
      </c>
      <c r="J542" s="18">
        <v>0</v>
      </c>
      <c r="K542" s="18">
        <v>0</v>
      </c>
      <c r="L542" s="88">
        <f>SUM(F542:K542)</f>
        <v>0</v>
      </c>
      <c r="M542" s="8"/>
      <c r="N542" s="269"/>
    </row>
    <row r="543" spans="1:14" s="3" customFormat="1" ht="12" customHeight="1" thickTop="1" thickBot="1" x14ac:dyDescent="0.2">
      <c r="A543" s="130" t="s">
        <v>71</v>
      </c>
      <c r="B543" s="190">
        <v>21</v>
      </c>
      <c r="C543" s="190">
        <v>20</v>
      </c>
      <c r="D543" s="191" t="s">
        <v>433</v>
      </c>
      <c r="E543" s="190"/>
      <c r="F543" s="192">
        <f>SUM(F540:F542)</f>
        <v>0</v>
      </c>
      <c r="G543" s="192">
        <f t="shared" ref="G543:L543" si="40">SUM(G540:G542)</f>
        <v>0</v>
      </c>
      <c r="H543" s="192">
        <f t="shared" si="40"/>
        <v>0</v>
      </c>
      <c r="I543" s="192">
        <f t="shared" si="40"/>
        <v>0</v>
      </c>
      <c r="J543" s="192">
        <f t="shared" si="40"/>
        <v>0</v>
      </c>
      <c r="K543" s="192">
        <f t="shared" si="40"/>
        <v>0</v>
      </c>
      <c r="L543" s="192">
        <f t="shared" si="40"/>
        <v>0</v>
      </c>
      <c r="M543" s="8"/>
      <c r="N543" s="269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7" t="s">
        <v>433</v>
      </c>
      <c r="E544" s="107"/>
      <c r="F544" s="89">
        <f>F523+F528+F533+F538+F543</f>
        <v>537581.17000000004</v>
      </c>
      <c r="G544" s="89">
        <f t="shared" ref="G544:L544" si="41">G523+G528+G533+G538+G543</f>
        <v>320479.07999999996</v>
      </c>
      <c r="H544" s="89">
        <f t="shared" si="41"/>
        <v>244199.91</v>
      </c>
      <c r="I544" s="89">
        <f t="shared" si="41"/>
        <v>5039.9599999999991</v>
      </c>
      <c r="J544" s="89">
        <f t="shared" si="41"/>
        <v>20583.189999999999</v>
      </c>
      <c r="K544" s="89">
        <f t="shared" si="41"/>
        <v>0</v>
      </c>
      <c r="L544" s="89">
        <f t="shared" si="41"/>
        <v>1127883.31</v>
      </c>
      <c r="M544" s="8"/>
      <c r="N544" s="269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69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69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69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784324.21</v>
      </c>
      <c r="G548" s="87">
        <f>L525</f>
        <v>227891.26</v>
      </c>
      <c r="H548" s="87">
        <f>L530</f>
        <v>29857.42</v>
      </c>
      <c r="I548" s="87">
        <f>L535</f>
        <v>0</v>
      </c>
      <c r="J548" s="87">
        <f>L540</f>
        <v>0</v>
      </c>
      <c r="K548" s="87">
        <f>SUM(F548:J548)</f>
        <v>1042072.89</v>
      </c>
      <c r="L548" s="24" t="s">
        <v>289</v>
      </c>
      <c r="M548" s="8"/>
      <c r="N548" s="269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  <c r="N549" s="269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67198</v>
      </c>
      <c r="G550" s="87">
        <f>L527</f>
        <v>0</v>
      </c>
      <c r="H550" s="87">
        <f>L532</f>
        <v>18612.419999999998</v>
      </c>
      <c r="I550" s="87">
        <f>L537</f>
        <v>0</v>
      </c>
      <c r="J550" s="87">
        <f>L542</f>
        <v>0</v>
      </c>
      <c r="K550" s="87">
        <f>SUM(F550:J550)</f>
        <v>85810.42</v>
      </c>
      <c r="L550" s="24" t="s">
        <v>289</v>
      </c>
      <c r="M550" s="8"/>
      <c r="N550" s="269"/>
    </row>
    <row r="551" spans="1:14" s="3" customFormat="1" ht="12" customHeight="1" thickTop="1" x14ac:dyDescent="0.15">
      <c r="A551" s="171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851522.21</v>
      </c>
      <c r="G551" s="89">
        <f t="shared" si="42"/>
        <v>227891.26</v>
      </c>
      <c r="H551" s="89">
        <f t="shared" si="42"/>
        <v>48469.84</v>
      </c>
      <c r="I551" s="89">
        <f t="shared" si="42"/>
        <v>0</v>
      </c>
      <c r="J551" s="89">
        <f t="shared" si="42"/>
        <v>0</v>
      </c>
      <c r="K551" s="89">
        <f t="shared" si="42"/>
        <v>1127883.31</v>
      </c>
      <c r="L551" s="24"/>
      <c r="M551" s="8"/>
      <c r="N551" s="269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69"/>
    </row>
    <row r="553" spans="1:14" s="3" customFormat="1" ht="12" customHeight="1" x14ac:dyDescent="0.15">
      <c r="B553" s="105"/>
      <c r="C553" s="115"/>
      <c r="D553" s="115"/>
      <c r="E553" s="115"/>
      <c r="F553" s="176" t="s">
        <v>693</v>
      </c>
      <c r="G553" s="176" t="s">
        <v>694</v>
      </c>
      <c r="H553" s="176" t="s">
        <v>695</v>
      </c>
      <c r="I553" s="176" t="s">
        <v>696</v>
      </c>
      <c r="J553" s="176" t="s">
        <v>697</v>
      </c>
      <c r="K553" s="176" t="s">
        <v>698</v>
      </c>
      <c r="L553" s="106"/>
      <c r="M553" s="8"/>
      <c r="N553" s="269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69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69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>
        <v>0</v>
      </c>
      <c r="G556" s="18">
        <v>0</v>
      </c>
      <c r="H556" s="18">
        <v>0</v>
      </c>
      <c r="I556" s="18">
        <v>0</v>
      </c>
      <c r="J556" s="18">
        <v>0</v>
      </c>
      <c r="K556" s="18">
        <v>0</v>
      </c>
      <c r="L556" s="88">
        <f>SUM(F556:K556)</f>
        <v>0</v>
      </c>
      <c r="M556" s="8"/>
      <c r="N556" s="269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>
        <v>0</v>
      </c>
      <c r="G557" s="18">
        <v>0</v>
      </c>
      <c r="H557" s="18">
        <v>0</v>
      </c>
      <c r="I557" s="18">
        <v>0</v>
      </c>
      <c r="J557" s="18">
        <v>0</v>
      </c>
      <c r="K557" s="18">
        <v>0</v>
      </c>
      <c r="L557" s="88">
        <f>SUM(F557:K557)</f>
        <v>0</v>
      </c>
      <c r="M557" s="8"/>
      <c r="N557" s="269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>
        <v>0</v>
      </c>
      <c r="G558" s="18">
        <v>0</v>
      </c>
      <c r="H558" s="18">
        <v>0</v>
      </c>
      <c r="I558" s="18">
        <v>0</v>
      </c>
      <c r="J558" s="18">
        <v>0</v>
      </c>
      <c r="K558" s="18">
        <v>0</v>
      </c>
      <c r="L558" s="88">
        <f>SUM(F558:K558)</f>
        <v>0</v>
      </c>
      <c r="M558" s="8"/>
      <c r="N558" s="269"/>
    </row>
    <row r="559" spans="1:14" s="3" customFormat="1" ht="12" customHeight="1" thickTop="1" x14ac:dyDescent="0.15">
      <c r="A559" s="139" t="s">
        <v>63</v>
      </c>
      <c r="B559" s="107">
        <v>22</v>
      </c>
      <c r="C559" s="194">
        <v>4</v>
      </c>
      <c r="D559" s="195" t="s">
        <v>433</v>
      </c>
      <c r="E559" s="194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69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69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>
        <v>0</v>
      </c>
      <c r="G561" s="18">
        <v>0</v>
      </c>
      <c r="H561" s="18">
        <v>0</v>
      </c>
      <c r="I561" s="18">
        <v>0</v>
      </c>
      <c r="J561" s="18">
        <v>0</v>
      </c>
      <c r="K561" s="18">
        <v>0</v>
      </c>
      <c r="L561" s="88">
        <f>SUM(F561:K561)</f>
        <v>0</v>
      </c>
      <c r="M561" s="8"/>
      <c r="N561" s="269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>
        <v>0</v>
      </c>
      <c r="G562" s="18">
        <v>0</v>
      </c>
      <c r="H562" s="18">
        <v>0</v>
      </c>
      <c r="I562" s="18">
        <v>0</v>
      </c>
      <c r="J562" s="18">
        <v>0</v>
      </c>
      <c r="K562" s="18">
        <v>0</v>
      </c>
      <c r="L562" s="88">
        <f>SUM(F562:K562)</f>
        <v>0</v>
      </c>
      <c r="M562" s="8"/>
      <c r="N562" s="269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>
        <v>0</v>
      </c>
      <c r="G563" s="18">
        <v>0</v>
      </c>
      <c r="H563" s="18">
        <v>0</v>
      </c>
      <c r="I563" s="18">
        <v>0</v>
      </c>
      <c r="J563" s="18">
        <v>0</v>
      </c>
      <c r="K563" s="18">
        <v>0</v>
      </c>
      <c r="L563" s="88">
        <f>SUM(F563:K563)</f>
        <v>0</v>
      </c>
      <c r="M563" s="8"/>
      <c r="N563" s="269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5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  <c r="N564" s="269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69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>
        <v>0</v>
      </c>
      <c r="G566" s="18">
        <v>0</v>
      </c>
      <c r="H566" s="18">
        <v>0</v>
      </c>
      <c r="I566" s="18">
        <v>0</v>
      </c>
      <c r="J566" s="18">
        <v>0</v>
      </c>
      <c r="K566" s="18">
        <v>0</v>
      </c>
      <c r="L566" s="88">
        <f>SUM(F566:K566)</f>
        <v>0</v>
      </c>
      <c r="M566" s="8"/>
      <c r="N566" s="269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>
        <v>0</v>
      </c>
      <c r="G567" s="18">
        <v>0</v>
      </c>
      <c r="H567" s="18">
        <v>0</v>
      </c>
      <c r="I567" s="18">
        <v>0</v>
      </c>
      <c r="J567" s="18">
        <v>0</v>
      </c>
      <c r="K567" s="18">
        <v>0</v>
      </c>
      <c r="L567" s="88">
        <f>SUM(F567:K567)</f>
        <v>0</v>
      </c>
      <c r="M567" s="8"/>
      <c r="N567" s="269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>
        <v>0</v>
      </c>
      <c r="G568" s="18">
        <v>0</v>
      </c>
      <c r="H568" s="18">
        <v>0</v>
      </c>
      <c r="I568" s="18">
        <v>0</v>
      </c>
      <c r="J568" s="18">
        <v>0</v>
      </c>
      <c r="K568" s="18">
        <v>0</v>
      </c>
      <c r="L568" s="88">
        <f>SUM(F568:K568)</f>
        <v>0</v>
      </c>
      <c r="M568" s="8"/>
      <c r="N568" s="269"/>
    </row>
    <row r="569" spans="1:14" s="3" customFormat="1" ht="12" customHeight="1" thickTop="1" thickBot="1" x14ac:dyDescent="0.2">
      <c r="A569" s="130" t="s">
        <v>67</v>
      </c>
      <c r="B569" s="190">
        <v>22</v>
      </c>
      <c r="C569" s="190">
        <v>12</v>
      </c>
      <c r="D569" s="196" t="s">
        <v>433</v>
      </c>
      <c r="E569" s="190"/>
      <c r="F569" s="192">
        <f>SUM(F566:F568)</f>
        <v>0</v>
      </c>
      <c r="G569" s="192">
        <f t="shared" ref="G569:L569" si="45">SUM(G566:G568)</f>
        <v>0</v>
      </c>
      <c r="H569" s="192">
        <f t="shared" si="45"/>
        <v>0</v>
      </c>
      <c r="I569" s="192">
        <f t="shared" si="45"/>
        <v>0</v>
      </c>
      <c r="J569" s="192">
        <f t="shared" si="45"/>
        <v>0</v>
      </c>
      <c r="K569" s="192">
        <f t="shared" si="45"/>
        <v>0</v>
      </c>
      <c r="L569" s="192">
        <f t="shared" si="45"/>
        <v>0</v>
      </c>
      <c r="M569" s="8"/>
      <c r="N569" s="269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7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  <c r="N570" s="269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69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69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69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>
        <v>0</v>
      </c>
      <c r="G574" s="18">
        <v>0</v>
      </c>
      <c r="H574" s="18">
        <v>2178186</v>
      </c>
      <c r="I574" s="87">
        <f>SUM(F574:H574)</f>
        <v>2178186</v>
      </c>
      <c r="J574" s="24" t="s">
        <v>289</v>
      </c>
      <c r="K574" s="24" t="s">
        <v>289</v>
      </c>
      <c r="L574" s="24" t="s">
        <v>289</v>
      </c>
      <c r="M574" s="8"/>
      <c r="N574" s="269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>
        <v>0</v>
      </c>
      <c r="G575" s="18">
        <v>0</v>
      </c>
      <c r="H575" s="18">
        <v>0</v>
      </c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69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>
        <v>0</v>
      </c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  <c r="N576" s="269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>
        <v>0</v>
      </c>
      <c r="G577" s="18">
        <v>0</v>
      </c>
      <c r="H577" s="18">
        <v>0</v>
      </c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69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v>29003</v>
      </c>
      <c r="G578" s="18">
        <v>0</v>
      </c>
      <c r="H578" s="18">
        <v>67198</v>
      </c>
      <c r="I578" s="87">
        <f t="shared" si="47"/>
        <v>96201</v>
      </c>
      <c r="J578" s="24" t="s">
        <v>289</v>
      </c>
      <c r="K578" s="24" t="s">
        <v>289</v>
      </c>
      <c r="L578" s="24" t="s">
        <v>289</v>
      </c>
      <c r="M578" s="8"/>
      <c r="N578" s="269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>
        <v>0</v>
      </c>
      <c r="G579" s="18">
        <v>0</v>
      </c>
      <c r="H579" s="18">
        <v>0</v>
      </c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69"/>
    </row>
    <row r="580" spans="1:14" s="3" customFormat="1" ht="12" customHeight="1" x14ac:dyDescent="0.15">
      <c r="A580" s="145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>
        <v>0</v>
      </c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69"/>
    </row>
    <row r="581" spans="1:14" s="3" customFormat="1" ht="12" customHeight="1" x14ac:dyDescent="0.15">
      <c r="A581" s="145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34743</v>
      </c>
      <c r="G581" s="18">
        <v>0</v>
      </c>
      <c r="H581" s="18">
        <v>0</v>
      </c>
      <c r="I581" s="87">
        <f t="shared" si="47"/>
        <v>34743</v>
      </c>
      <c r="J581" s="24" t="s">
        <v>289</v>
      </c>
      <c r="K581" s="24" t="s">
        <v>289</v>
      </c>
      <c r="L581" s="24" t="s">
        <v>289</v>
      </c>
      <c r="M581" s="8"/>
      <c r="N581" s="269"/>
    </row>
    <row r="582" spans="1:14" s="3" customFormat="1" ht="12" customHeight="1" x14ac:dyDescent="0.15">
      <c r="A582" s="145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>
        <v>0</v>
      </c>
      <c r="G582" s="18">
        <v>0</v>
      </c>
      <c r="H582" s="18">
        <v>0</v>
      </c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69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>
        <v>0</v>
      </c>
      <c r="G583" s="18">
        <v>0</v>
      </c>
      <c r="H583" s="18">
        <v>0</v>
      </c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69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>
        <v>0</v>
      </c>
      <c r="G584" s="18">
        <v>0</v>
      </c>
      <c r="H584" s="18">
        <v>0</v>
      </c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69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>
        <v>0</v>
      </c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69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>
        <v>0</v>
      </c>
      <c r="G586" s="18">
        <v>0</v>
      </c>
      <c r="H586" s="18">
        <v>0</v>
      </c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69"/>
    </row>
    <row r="587" spans="1:14" s="3" customFormat="1" ht="12" customHeight="1" x14ac:dyDescent="0.15">
      <c r="A587" s="172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69"/>
    </row>
    <row r="588" spans="1:14" s="3" customFormat="1" ht="12" customHeight="1" x14ac:dyDescent="0.15">
      <c r="A588" s="146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69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69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180675.75</v>
      </c>
      <c r="I590" s="18">
        <v>0</v>
      </c>
      <c r="J590" s="18">
        <v>120450.81</v>
      </c>
      <c r="K590" s="104">
        <f t="shared" ref="K590:K596" si="48">SUM(H590:J590)</f>
        <v>301126.56</v>
      </c>
      <c r="L590" s="24" t="s">
        <v>289</v>
      </c>
      <c r="M590" s="8"/>
      <c r="N590" s="269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0</v>
      </c>
      <c r="I591" s="18">
        <v>0</v>
      </c>
      <c r="J591" s="18">
        <v>0</v>
      </c>
      <c r="K591" s="104">
        <f t="shared" si="48"/>
        <v>0</v>
      </c>
      <c r="L591" s="24" t="s">
        <v>289</v>
      </c>
      <c r="M591" s="8"/>
      <c r="N591" s="269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>
        <v>0</v>
      </c>
      <c r="I592" s="18">
        <v>0</v>
      </c>
      <c r="J592" s="18">
        <v>0</v>
      </c>
      <c r="K592" s="104">
        <f t="shared" si="48"/>
        <v>0</v>
      </c>
      <c r="L592" s="24" t="s">
        <v>289</v>
      </c>
      <c r="M592" s="8"/>
      <c r="N592" s="269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>
        <v>3750.32</v>
      </c>
      <c r="I593" s="18">
        <v>0</v>
      </c>
      <c r="J593" s="18">
        <v>0</v>
      </c>
      <c r="K593" s="104">
        <f t="shared" si="48"/>
        <v>3750.32</v>
      </c>
      <c r="L593" s="24" t="s">
        <v>289</v>
      </c>
      <c r="M593" s="8"/>
      <c r="N593" s="269"/>
    </row>
    <row r="594" spans="1:14" s="3" customFormat="1" ht="12" customHeight="1" x14ac:dyDescent="0.15">
      <c r="A594" s="170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8374.2900000000009</v>
      </c>
      <c r="I594" s="18">
        <v>0</v>
      </c>
      <c r="J594" s="18">
        <v>0</v>
      </c>
      <c r="K594" s="104">
        <f t="shared" si="48"/>
        <v>8374.2900000000009</v>
      </c>
      <c r="L594" s="24" t="s">
        <v>289</v>
      </c>
      <c r="M594" s="8"/>
      <c r="N594" s="269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>
        <v>0</v>
      </c>
      <c r="I595" s="18">
        <v>0</v>
      </c>
      <c r="J595" s="18">
        <v>0</v>
      </c>
      <c r="K595" s="104">
        <f t="shared" si="48"/>
        <v>0</v>
      </c>
      <c r="L595" s="24" t="s">
        <v>289</v>
      </c>
      <c r="M595" s="8"/>
      <c r="N595" s="269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>
        <v>0</v>
      </c>
      <c r="I596" s="18">
        <v>0</v>
      </c>
      <c r="J596" s="18">
        <v>0</v>
      </c>
      <c r="K596" s="104">
        <f t="shared" si="48"/>
        <v>0</v>
      </c>
      <c r="L596" s="24" t="s">
        <v>289</v>
      </c>
      <c r="M596" s="8"/>
      <c r="N596" s="269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7">
        <v>2700</v>
      </c>
      <c r="G597" s="148" t="s">
        <v>97</v>
      </c>
      <c r="H597" s="108">
        <f>SUM(H590:H596)</f>
        <v>192800.36000000002</v>
      </c>
      <c r="I597" s="108">
        <f>SUM(I590:I596)</f>
        <v>0</v>
      </c>
      <c r="J597" s="108">
        <f>SUM(J590:J596)</f>
        <v>120450.81</v>
      </c>
      <c r="K597" s="108">
        <f>SUM(K590:K596)</f>
        <v>313251.17</v>
      </c>
      <c r="L597" s="24" t="s">
        <v>289</v>
      </c>
      <c r="M597" s="8"/>
      <c r="N597" s="269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69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69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69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>
        <v>0</v>
      </c>
      <c r="I601" s="18">
        <v>0</v>
      </c>
      <c r="J601" s="18">
        <v>0</v>
      </c>
      <c r="K601" s="104">
        <f>SUM(H601:J601)</f>
        <v>0</v>
      </c>
      <c r="L601" s="24" t="s">
        <v>289</v>
      </c>
      <c r="M601" s="8"/>
      <c r="N601" s="269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>
        <v>0</v>
      </c>
      <c r="I602" s="18">
        <v>0</v>
      </c>
      <c r="J602" s="18">
        <v>0</v>
      </c>
      <c r="K602" s="104">
        <f>SUM(H602:J602)</f>
        <v>0</v>
      </c>
      <c r="L602" s="24" t="s">
        <v>289</v>
      </c>
      <c r="M602" s="8"/>
      <c r="N602" s="269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102137.22</v>
      </c>
      <c r="I603" s="18">
        <v>0</v>
      </c>
      <c r="J603" s="18">
        <v>24375</v>
      </c>
      <c r="K603" s="104">
        <f>SUM(H603:J603)</f>
        <v>126512.22</v>
      </c>
      <c r="L603" s="24" t="s">
        <v>289</v>
      </c>
      <c r="M603" s="8"/>
      <c r="N603" s="269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8" t="s">
        <v>477</v>
      </c>
      <c r="G604" s="147">
        <v>700</v>
      </c>
      <c r="H604" s="108">
        <f>SUM(H601:H603)</f>
        <v>102137.22</v>
      </c>
      <c r="I604" s="108">
        <f>SUM(I601:I603)</f>
        <v>0</v>
      </c>
      <c r="J604" s="108">
        <f>SUM(J601:J603)</f>
        <v>24375</v>
      </c>
      <c r="K604" s="108">
        <f>SUM(K601:K603)</f>
        <v>126512.22</v>
      </c>
      <c r="L604" s="24" t="s">
        <v>289</v>
      </c>
      <c r="M604" s="8"/>
      <c r="N604" s="269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69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69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69"/>
    </row>
    <row r="608" spans="1:14" s="3" customFormat="1" ht="12" customHeight="1" x14ac:dyDescent="0.15">
      <c r="B608" s="105"/>
      <c r="C608" s="105"/>
      <c r="D608" s="105"/>
      <c r="E608" s="105"/>
      <c r="F608" s="176" t="s">
        <v>693</v>
      </c>
      <c r="G608" s="176" t="s">
        <v>694</v>
      </c>
      <c r="H608" s="176" t="s">
        <v>695</v>
      </c>
      <c r="I608" s="176" t="s">
        <v>696</v>
      </c>
      <c r="J608" s="176" t="s">
        <v>697</v>
      </c>
      <c r="K608" s="176" t="s">
        <v>698</v>
      </c>
      <c r="L608" s="88"/>
      <c r="M608" s="8"/>
      <c r="N608" s="269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69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v>3300</v>
      </c>
      <c r="G610" s="18">
        <v>642.72</v>
      </c>
      <c r="H610" s="18">
        <v>0</v>
      </c>
      <c r="I610" s="18">
        <v>574.42999999999995</v>
      </c>
      <c r="J610" s="18">
        <v>0</v>
      </c>
      <c r="K610" s="18">
        <v>0</v>
      </c>
      <c r="L610" s="88">
        <f>SUM(F610:K610)</f>
        <v>4517.1500000000005</v>
      </c>
      <c r="M610" s="8"/>
      <c r="N610" s="269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>
        <v>0</v>
      </c>
      <c r="G611" s="18">
        <v>0</v>
      </c>
      <c r="H611" s="18">
        <v>0</v>
      </c>
      <c r="I611" s="18">
        <v>0</v>
      </c>
      <c r="J611" s="18">
        <v>0</v>
      </c>
      <c r="K611" s="18">
        <v>0</v>
      </c>
      <c r="L611" s="88">
        <f>SUM(F611:K611)</f>
        <v>0</v>
      </c>
      <c r="M611" s="8"/>
      <c r="N611" s="269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>
        <v>0</v>
      </c>
      <c r="G612" s="18">
        <v>0</v>
      </c>
      <c r="H612" s="18">
        <v>0</v>
      </c>
      <c r="I612" s="18">
        <v>0</v>
      </c>
      <c r="J612" s="18">
        <v>0</v>
      </c>
      <c r="K612" s="18">
        <v>0</v>
      </c>
      <c r="L612" s="88">
        <f>SUM(F612:K612)</f>
        <v>0</v>
      </c>
      <c r="M612" s="8"/>
      <c r="N612" s="269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3300</v>
      </c>
      <c r="G613" s="108">
        <f t="shared" si="49"/>
        <v>642.72</v>
      </c>
      <c r="H613" s="108">
        <f t="shared" si="49"/>
        <v>0</v>
      </c>
      <c r="I613" s="108">
        <f t="shared" si="49"/>
        <v>574.42999999999995</v>
      </c>
      <c r="J613" s="108">
        <f t="shared" si="49"/>
        <v>0</v>
      </c>
      <c r="K613" s="108">
        <f t="shared" si="49"/>
        <v>0</v>
      </c>
      <c r="L613" s="89">
        <f t="shared" si="49"/>
        <v>4517.1500000000005</v>
      </c>
      <c r="M613" s="8"/>
      <c r="N613" s="269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49" t="s">
        <v>53</v>
      </c>
      <c r="G615" s="150"/>
      <c r="H615" s="150"/>
      <c r="I615" s="149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484908.22000000003</v>
      </c>
      <c r="H616" s="109">
        <f>SUM(F51)</f>
        <v>484908.22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82242.989999999991</v>
      </c>
      <c r="H617" s="109">
        <f>SUM(G51)</f>
        <v>82242.990000000005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22012.61</v>
      </c>
      <c r="H618" s="109">
        <f>SUM(H51)</f>
        <v>22012.610000000004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210823.37</v>
      </c>
      <c r="H620" s="109">
        <f>SUM(J51)</f>
        <v>210823.37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434618.24</v>
      </c>
      <c r="H621" s="109">
        <f>F475</f>
        <v>434618.24000000022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517.79999999999995</v>
      </c>
      <c r="H622" s="109">
        <f>G475</f>
        <v>517.79999999998836</v>
      </c>
      <c r="I622" s="121" t="s">
        <v>102</v>
      </c>
      <c r="J622" s="109">
        <f t="shared" si="50"/>
        <v>1.1596057447604835E-11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1808.02</v>
      </c>
      <c r="H623" s="109">
        <f>H475</f>
        <v>1808.0199999999895</v>
      </c>
      <c r="I623" s="121" t="s">
        <v>103</v>
      </c>
      <c r="J623" s="109">
        <f t="shared" si="50"/>
        <v>1.0459189070388675E-11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210823.37</v>
      </c>
      <c r="H625" s="109">
        <f>J475</f>
        <v>210823.37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7517685.3500000006</v>
      </c>
      <c r="H626" s="104">
        <f>SUM(F467)</f>
        <v>7517685.3499999996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143092.77000000002</v>
      </c>
      <c r="H627" s="104">
        <f>SUM(G467)</f>
        <v>143092.76999999999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191211.49000000002</v>
      </c>
      <c r="H628" s="104">
        <f>SUM(H467)</f>
        <v>191211.49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65280.09</v>
      </c>
      <c r="H630" s="104">
        <f>SUM(J467)</f>
        <v>65280.09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7328967.9300000006</v>
      </c>
      <c r="H631" s="104">
        <f>SUM(F471)</f>
        <v>7328967.9299999997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191211.49</v>
      </c>
      <c r="H632" s="104">
        <f>SUM(H471)</f>
        <v>191211.49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57305.27</v>
      </c>
      <c r="H633" s="104">
        <f>I368</f>
        <v>57305.270000000004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8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143092.76999999999</v>
      </c>
      <c r="H634" s="104">
        <f>SUM(G471)</f>
        <v>143092.76999999999</v>
      </c>
      <c r="I634" s="140" t="s">
        <v>114</v>
      </c>
      <c r="J634" s="109">
        <f t="shared" si="50"/>
        <v>0</v>
      </c>
      <c r="K634" s="85"/>
      <c r="L634" s="88"/>
      <c r="M634" s="167"/>
    </row>
    <row r="635" spans="1:13" s="168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7"/>
    </row>
    <row r="636" spans="1:13" s="3" customFormat="1" ht="12" customHeight="1" x14ac:dyDescent="0.15">
      <c r="A636" s="160"/>
      <c r="B636" s="161"/>
      <c r="C636" s="161"/>
      <c r="D636" s="161"/>
      <c r="E636" s="161"/>
      <c r="F636" s="162" t="s">
        <v>478</v>
      </c>
      <c r="G636" s="150">
        <f>SUM(L407)</f>
        <v>65280.09</v>
      </c>
      <c r="H636" s="163">
        <f>SUM(J467)</f>
        <v>65280.09</v>
      </c>
      <c r="I636" s="164" t="s">
        <v>110</v>
      </c>
      <c r="J636" s="150">
        <f t="shared" si="50"/>
        <v>0</v>
      </c>
      <c r="K636" s="165"/>
      <c r="L636" s="166"/>
      <c r="M636" s="8"/>
    </row>
    <row r="637" spans="1:13" s="3" customFormat="1" ht="12" customHeight="1" x14ac:dyDescent="0.15">
      <c r="A637" s="160"/>
      <c r="B637" s="161"/>
      <c r="C637" s="161"/>
      <c r="D637" s="161"/>
      <c r="E637" s="161"/>
      <c r="F637" s="162" t="s">
        <v>479</v>
      </c>
      <c r="G637" s="150">
        <f>SUM(L433)</f>
        <v>91461.57</v>
      </c>
      <c r="H637" s="163">
        <f>SUM(J471)</f>
        <v>91461.57</v>
      </c>
      <c r="I637" s="164" t="s">
        <v>117</v>
      </c>
      <c r="J637" s="150">
        <f t="shared" si="50"/>
        <v>0</v>
      </c>
      <c r="K637" s="165"/>
      <c r="L637" s="166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52890.85</v>
      </c>
      <c r="H638" s="104">
        <f>SUM(F460)</f>
        <v>52890.85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157932.51999999999</v>
      </c>
      <c r="H639" s="104">
        <f>SUM(G460)</f>
        <v>157932.51999999999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210823.37</v>
      </c>
      <c r="H641" s="104">
        <f>SUM(I460)</f>
        <v>210823.37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280.08999999999997</v>
      </c>
      <c r="H643" s="104">
        <f>H407</f>
        <v>280.09000000000003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65000</v>
      </c>
      <c r="H644" s="104">
        <f>G407</f>
        <v>65000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65280.09</v>
      </c>
      <c r="H645" s="104">
        <f>L407</f>
        <v>65280.09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313251.17</v>
      </c>
      <c r="H646" s="104">
        <f>L207+L225+L243</f>
        <v>313251.17000000004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126512.22</v>
      </c>
      <c r="H647" s="104">
        <f>(J256+J337)-(J254+J335)</f>
        <v>126512.22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192800.36000000002</v>
      </c>
      <c r="H648" s="104">
        <f>H597</f>
        <v>192800.36000000002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120450.81</v>
      </c>
      <c r="H650" s="104">
        <f>J597</f>
        <v>120450.81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8979.01</v>
      </c>
      <c r="H651" s="104">
        <f>K262+K344</f>
        <v>8979.01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65000</v>
      </c>
      <c r="H654" s="104">
        <f>K265+K346</f>
        <v>65000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5086143.6900000004</v>
      </c>
      <c r="G659" s="19">
        <f>(L228+L308+L358)</f>
        <v>0</v>
      </c>
      <c r="H659" s="19">
        <f>(L246+L327+L359)</f>
        <v>2503149.4900000002</v>
      </c>
      <c r="I659" s="19">
        <f>SUM(F659:H659)</f>
        <v>7589293.1800000006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80336.42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80336.42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156238.36000000002</v>
      </c>
      <c r="G661" s="19">
        <f>(L225+L305)-(J225+J305)</f>
        <v>0</v>
      </c>
      <c r="H661" s="19">
        <f>(L243+L324)-(J243+J324)</f>
        <v>96075.81</v>
      </c>
      <c r="I661" s="19">
        <f>SUM(F661:H661)</f>
        <v>252314.17</v>
      </c>
      <c r="J661"/>
      <c r="K661" s="13"/>
      <c r="L661" s="13"/>
      <c r="M661" s="8"/>
    </row>
    <row r="662" spans="1:13" s="3" customFormat="1" ht="12" customHeight="1" x14ac:dyDescent="0.15">
      <c r="A662" s="197" t="s">
        <v>129</v>
      </c>
      <c r="B662" s="168"/>
      <c r="C662" s="168"/>
      <c r="D662" s="168"/>
      <c r="E662" s="168"/>
      <c r="F662" s="198">
        <f>SUM(F574:F586)+SUM(H601:H603)+SUM(L610)</f>
        <v>170400.37</v>
      </c>
      <c r="G662" s="198">
        <f>SUM(G574:G586)+SUM(I601:I603)+L611</f>
        <v>0</v>
      </c>
      <c r="H662" s="198">
        <f>SUM(H574:H586)+SUM(J601:J603)+L612</f>
        <v>2269759</v>
      </c>
      <c r="I662" s="19">
        <f>SUM(F662:H662)</f>
        <v>2440159.37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4679168.54</v>
      </c>
      <c r="G663" s="19">
        <f>G659-SUM(G660:G662)</f>
        <v>0</v>
      </c>
      <c r="H663" s="19">
        <f>H659-SUM(H660:H662)</f>
        <v>137314.68000000017</v>
      </c>
      <c r="I663" s="19">
        <f>I659-SUM(I660:I662)</f>
        <v>4816483.2200000007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6">
        <v>222.37</v>
      </c>
      <c r="G664" s="247"/>
      <c r="H664" s="247"/>
      <c r="I664" s="19">
        <f>SUM(F664:H664)</f>
        <v>222.37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21042.27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21659.77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>
        <v>-137314.68</v>
      </c>
      <c r="I668" s="19">
        <f>SUM(F668:H668)</f>
        <v>-137314.68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21042.27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21042.27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/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2" t="s">
        <v>785</v>
      </c>
      <c r="B1" s="231" t="str">
        <f>'DOE25'!A2</f>
        <v>BARTLETT SCHOOL DISTRICT</v>
      </c>
      <c r="C1" s="237" t="s">
        <v>839</v>
      </c>
    </row>
    <row r="2" spans="1:3" x14ac:dyDescent="0.2">
      <c r="A2" s="232"/>
      <c r="B2" s="231"/>
    </row>
    <row r="3" spans="1:3" x14ac:dyDescent="0.2">
      <c r="A3" s="274" t="s">
        <v>784</v>
      </c>
      <c r="B3" s="274"/>
      <c r="C3" s="274"/>
    </row>
    <row r="4" spans="1:3" x14ac:dyDescent="0.2">
      <c r="A4" s="235"/>
      <c r="B4" s="236" t="str">
        <f>'DOE25'!H1</f>
        <v>DOE 25  2012-2013</v>
      </c>
      <c r="C4" s="235"/>
    </row>
    <row r="5" spans="1:3" x14ac:dyDescent="0.2">
      <c r="A5" s="232"/>
      <c r="B5" s="231"/>
    </row>
    <row r="6" spans="1:3" x14ac:dyDescent="0.2">
      <c r="A6" s="226"/>
      <c r="B6" s="273" t="s">
        <v>783</v>
      </c>
      <c r="C6" s="273"/>
    </row>
    <row r="7" spans="1:3" x14ac:dyDescent="0.2">
      <c r="A7" s="238" t="s">
        <v>786</v>
      </c>
      <c r="B7" s="271" t="s">
        <v>782</v>
      </c>
      <c r="C7" s="272"/>
    </row>
    <row r="8" spans="1:3" x14ac:dyDescent="0.2">
      <c r="B8" s="227" t="s">
        <v>54</v>
      </c>
      <c r="C8" s="227" t="s">
        <v>776</v>
      </c>
    </row>
    <row r="9" spans="1:3" x14ac:dyDescent="0.2">
      <c r="A9" s="33" t="s">
        <v>777</v>
      </c>
      <c r="B9" s="228">
        <f>'DOE25'!F196+'DOE25'!F214+'DOE25'!F232+'DOE25'!F275+'DOE25'!F294+'DOE25'!F313</f>
        <v>1605818.09</v>
      </c>
      <c r="C9" s="228">
        <f>'DOE25'!G196+'DOE25'!G214+'DOE25'!G232+'DOE25'!G275+'DOE25'!G294+'DOE25'!G313</f>
        <v>642091.5</v>
      </c>
    </row>
    <row r="10" spans="1:3" x14ac:dyDescent="0.2">
      <c r="A10" t="s">
        <v>779</v>
      </c>
      <c r="B10" s="239">
        <f>1404901+51416.61</f>
        <v>1456317.61</v>
      </c>
      <c r="C10" s="239">
        <f>642091.5-54160.47</f>
        <v>587931.03</v>
      </c>
    </row>
    <row r="11" spans="1:3" x14ac:dyDescent="0.2">
      <c r="A11" t="s">
        <v>780</v>
      </c>
      <c r="B11" s="239">
        <f>57404.82+11806.91+766.08</f>
        <v>69977.81</v>
      </c>
      <c r="C11" s="239">
        <f>33679.25+1003.22</f>
        <v>34682.47</v>
      </c>
    </row>
    <row r="12" spans="1:3" x14ac:dyDescent="0.2">
      <c r="A12" t="s">
        <v>781</v>
      </c>
      <c r="B12" s="239">
        <v>79522.67</v>
      </c>
      <c r="C12" s="239">
        <v>19478</v>
      </c>
    </row>
    <row r="13" spans="1:3" x14ac:dyDescent="0.2">
      <c r="A13" t="str">
        <f>IF(B9=B13,IF(C9=C13,"Check Total OK","Check Total Error"),"Check Total Error")</f>
        <v>Check Total OK</v>
      </c>
      <c r="B13" s="230">
        <f>SUM(B10:B12)</f>
        <v>1605818.09</v>
      </c>
      <c r="C13" s="230">
        <f>SUM(C10:C12)</f>
        <v>642091.5</v>
      </c>
    </row>
    <row r="14" spans="1:3" x14ac:dyDescent="0.2">
      <c r="B14" s="229"/>
      <c r="C14" s="229"/>
    </row>
    <row r="15" spans="1:3" x14ac:dyDescent="0.2">
      <c r="B15" s="273" t="s">
        <v>783</v>
      </c>
      <c r="C15" s="273"/>
    </row>
    <row r="16" spans="1:3" x14ac:dyDescent="0.2">
      <c r="A16" s="238" t="s">
        <v>787</v>
      </c>
      <c r="B16" s="271" t="s">
        <v>707</v>
      </c>
      <c r="C16" s="272"/>
    </row>
    <row r="17" spans="1:3" x14ac:dyDescent="0.2">
      <c r="B17" s="227" t="s">
        <v>54</v>
      </c>
      <c r="C17" s="227" t="s">
        <v>776</v>
      </c>
    </row>
    <row r="18" spans="1:3" x14ac:dyDescent="0.2">
      <c r="A18" s="33" t="s">
        <v>777</v>
      </c>
      <c r="B18" s="228">
        <f>'DOE25'!F197+'DOE25'!F215+'DOE25'!F233+'DOE25'!F276+'DOE25'!F295+'DOE25'!F314</f>
        <v>408924.69</v>
      </c>
      <c r="C18" s="228">
        <f>'DOE25'!G197+'DOE25'!G215+'DOE25'!G233+'DOE25'!G276+'DOE25'!G295+'DOE25'!G314</f>
        <v>253578.4</v>
      </c>
    </row>
    <row r="19" spans="1:3" x14ac:dyDescent="0.2">
      <c r="A19" t="s">
        <v>779</v>
      </c>
      <c r="B19" s="239">
        <v>233317</v>
      </c>
      <c r="C19" s="239">
        <v>110371.54</v>
      </c>
    </row>
    <row r="20" spans="1:3" x14ac:dyDescent="0.2">
      <c r="A20" t="s">
        <v>780</v>
      </c>
      <c r="B20" s="239">
        <v>175607.69</v>
      </c>
      <c r="C20" s="239">
        <v>143206.85999999999</v>
      </c>
    </row>
    <row r="21" spans="1:3" x14ac:dyDescent="0.2">
      <c r="A21" t="s">
        <v>781</v>
      </c>
      <c r="B21" s="239">
        <v>0</v>
      </c>
      <c r="C21" s="239">
        <v>0</v>
      </c>
    </row>
    <row r="22" spans="1:3" x14ac:dyDescent="0.2">
      <c r="A22" t="str">
        <f>IF(B18=B22,IF(C18=C22,"Check Total OK","Check Total Error"),"Check Total Error")</f>
        <v>Check Total OK</v>
      </c>
      <c r="B22" s="230">
        <f>SUM(B19:B21)</f>
        <v>408924.69</v>
      </c>
      <c r="C22" s="230">
        <f>SUM(C19:C21)</f>
        <v>253578.39999999997</v>
      </c>
    </row>
    <row r="23" spans="1:3" x14ac:dyDescent="0.2">
      <c r="B23" s="229"/>
      <c r="C23" s="229"/>
    </row>
    <row r="24" spans="1:3" x14ac:dyDescent="0.2">
      <c r="B24" s="273" t="s">
        <v>783</v>
      </c>
      <c r="C24" s="273"/>
    </row>
    <row r="25" spans="1:3" x14ac:dyDescent="0.2">
      <c r="A25" s="238" t="s">
        <v>788</v>
      </c>
      <c r="B25" s="271" t="s">
        <v>708</v>
      </c>
      <c r="C25" s="272"/>
    </row>
    <row r="26" spans="1:3" x14ac:dyDescent="0.2">
      <c r="B26" s="227" t="s">
        <v>54</v>
      </c>
      <c r="C26" s="227" t="s">
        <v>776</v>
      </c>
    </row>
    <row r="27" spans="1:3" x14ac:dyDescent="0.2">
      <c r="A27" s="33" t="s">
        <v>777</v>
      </c>
      <c r="B27" s="233">
        <f>'DOE25'!F198+'DOE25'!F216+'DOE25'!F234+'DOE25'!F277+'DOE25'!F296+'DOE25'!F315</f>
        <v>0</v>
      </c>
      <c r="C27" s="233">
        <f>'DOE25'!G198+'DOE25'!G216+'DOE25'!G234+'DOE25'!G277+'DOE25'!G296+'DOE25'!G315</f>
        <v>0</v>
      </c>
    </row>
    <row r="28" spans="1:3" x14ac:dyDescent="0.2">
      <c r="A28" t="s">
        <v>779</v>
      </c>
      <c r="B28" s="239">
        <v>0</v>
      </c>
      <c r="C28" s="239">
        <v>0</v>
      </c>
    </row>
    <row r="29" spans="1:3" x14ac:dyDescent="0.2">
      <c r="A29" t="s">
        <v>780</v>
      </c>
      <c r="B29" s="239">
        <v>0</v>
      </c>
      <c r="C29" s="239">
        <v>0</v>
      </c>
    </row>
    <row r="30" spans="1:3" x14ac:dyDescent="0.2">
      <c r="A30" t="s">
        <v>781</v>
      </c>
      <c r="B30" s="239">
        <v>0</v>
      </c>
      <c r="C30" s="239">
        <v>0</v>
      </c>
    </row>
    <row r="31" spans="1:3" x14ac:dyDescent="0.2">
      <c r="A31" t="str">
        <f>IF(B27=B31,IF(C27=C31,"Check Total OK","Check Total Error"),"Check Total Error")</f>
        <v>Check Total OK</v>
      </c>
      <c r="B31" s="230">
        <f>SUM(B28:B30)</f>
        <v>0</v>
      </c>
      <c r="C31" s="230">
        <f>SUM(C28:C30)</f>
        <v>0</v>
      </c>
    </row>
    <row r="33" spans="1:3" x14ac:dyDescent="0.2">
      <c r="B33" s="273" t="s">
        <v>783</v>
      </c>
      <c r="C33" s="273"/>
    </row>
    <row r="34" spans="1:3" x14ac:dyDescent="0.2">
      <c r="A34" s="238" t="s">
        <v>789</v>
      </c>
      <c r="B34" s="271" t="s">
        <v>709</v>
      </c>
      <c r="C34" s="272"/>
    </row>
    <row r="35" spans="1:3" x14ac:dyDescent="0.2">
      <c r="B35" s="227" t="s">
        <v>54</v>
      </c>
      <c r="C35" s="227" t="s">
        <v>776</v>
      </c>
    </row>
    <row r="36" spans="1:3" x14ac:dyDescent="0.2">
      <c r="A36" s="33" t="s">
        <v>777</v>
      </c>
      <c r="B36" s="234">
        <f>'DOE25'!F199+'DOE25'!F217+'DOE25'!F235+'DOE25'!F278+'DOE25'!F297+'DOE25'!F316</f>
        <v>48490.14</v>
      </c>
      <c r="C36" s="234">
        <f>'DOE25'!G199+'DOE25'!G217+'DOE25'!G235+'DOE25'!G278+'DOE25'!G297+'DOE25'!G316</f>
        <v>8477.09</v>
      </c>
    </row>
    <row r="37" spans="1:3" x14ac:dyDescent="0.2">
      <c r="A37" t="s">
        <v>779</v>
      </c>
      <c r="B37" s="239">
        <v>0</v>
      </c>
      <c r="C37" s="239">
        <v>0</v>
      </c>
    </row>
    <row r="38" spans="1:3" x14ac:dyDescent="0.2">
      <c r="A38" t="s">
        <v>780</v>
      </c>
      <c r="B38" s="239">
        <v>0</v>
      </c>
      <c r="C38" s="239">
        <v>0</v>
      </c>
    </row>
    <row r="39" spans="1:3" x14ac:dyDescent="0.2">
      <c r="A39" t="s">
        <v>781</v>
      </c>
      <c r="B39" s="239">
        <v>48490.14</v>
      </c>
      <c r="C39" s="239">
        <v>8477.09</v>
      </c>
    </row>
    <row r="40" spans="1:3" x14ac:dyDescent="0.2">
      <c r="A40" t="str">
        <f>IF(B36=B40,IF(C36=C40,"Check Total OK","Check Total Error"),"Check Total Error")</f>
        <v>Check Total OK</v>
      </c>
      <c r="B40" s="230">
        <f>SUM(B37:B39)</f>
        <v>48490.14</v>
      </c>
      <c r="C40" s="230">
        <f>SUM(C37:C39)</f>
        <v>8477.09</v>
      </c>
    </row>
    <row r="41" spans="1:3" x14ac:dyDescent="0.2">
      <c r="B41" s="229"/>
      <c r="C41" s="229"/>
    </row>
    <row r="42" spans="1:3" x14ac:dyDescent="0.2">
      <c r="A42" s="33" t="s">
        <v>837</v>
      </c>
      <c r="B42" s="229"/>
      <c r="C42" s="229"/>
    </row>
    <row r="43" spans="1:3" x14ac:dyDescent="0.2">
      <c r="A43" t="s">
        <v>841</v>
      </c>
      <c r="B43" s="229"/>
      <c r="C43" s="229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3" t="s">
        <v>778</v>
      </c>
    </row>
    <row r="49" spans="1:1" x14ac:dyDescent="0.2">
      <c r="A49" s="267" t="s">
        <v>844</v>
      </c>
    </row>
    <row r="50" spans="1:1" x14ac:dyDescent="0.2">
      <c r="A50" s="267" t="s">
        <v>838</v>
      </c>
    </row>
    <row r="51" spans="1:1" x14ac:dyDescent="0.2">
      <c r="A51" s="267" t="s">
        <v>845</v>
      </c>
    </row>
    <row r="52" spans="1:1" x14ac:dyDescent="0.2">
      <c r="A52" s="268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30" sqref="D30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790</v>
      </c>
      <c r="B1" s="278"/>
      <c r="C1" s="278"/>
      <c r="D1" s="278"/>
      <c r="E1" s="278"/>
      <c r="F1" s="278"/>
      <c r="G1" s="278"/>
      <c r="H1" s="278"/>
      <c r="I1" s="180"/>
    </row>
    <row r="2" spans="1:9" x14ac:dyDescent="0.2">
      <c r="A2" s="33" t="s">
        <v>717</v>
      </c>
      <c r="B2" s="264" t="str">
        <f>'DOE25'!A2</f>
        <v>BARTLETT SCHOOL DISTRICT</v>
      </c>
      <c r="C2" s="180"/>
      <c r="D2" s="180" t="s">
        <v>792</v>
      </c>
      <c r="E2" s="180" t="s">
        <v>794</v>
      </c>
      <c r="F2" s="275" t="s">
        <v>821</v>
      </c>
      <c r="G2" s="276"/>
      <c r="H2" s="277"/>
      <c r="I2" s="180"/>
    </row>
    <row r="3" spans="1:9" x14ac:dyDescent="0.2">
      <c r="A3" s="180" t="s">
        <v>94</v>
      </c>
      <c r="B3" s="227" t="s">
        <v>10</v>
      </c>
      <c r="C3" s="180" t="s">
        <v>5</v>
      </c>
      <c r="D3" s="180" t="s">
        <v>793</v>
      </c>
      <c r="E3" s="180" t="s">
        <v>795</v>
      </c>
      <c r="F3" s="240" t="s">
        <v>835</v>
      </c>
      <c r="G3" s="216" t="s">
        <v>59</v>
      </c>
      <c r="H3" s="241" t="s">
        <v>798</v>
      </c>
    </row>
    <row r="4" spans="1:9" x14ac:dyDescent="0.2">
      <c r="A4" s="250" t="s">
        <v>800</v>
      </c>
      <c r="B4" s="250" t="s">
        <v>816</v>
      </c>
      <c r="C4" s="250" t="s">
        <v>791</v>
      </c>
      <c r="D4" s="250" t="s">
        <v>817</v>
      </c>
      <c r="E4" s="250" t="s">
        <v>817</v>
      </c>
      <c r="F4" s="249" t="s">
        <v>797</v>
      </c>
      <c r="G4" s="250" t="s">
        <v>811</v>
      </c>
      <c r="H4" s="251" t="s">
        <v>799</v>
      </c>
    </row>
    <row r="5" spans="1:9" x14ac:dyDescent="0.2">
      <c r="A5" s="32">
        <v>1000</v>
      </c>
      <c r="B5" t="s">
        <v>195</v>
      </c>
      <c r="C5" s="244">
        <f t="shared" ref="C5:C19" si="0">SUM(D5:H5)</f>
        <v>5319322.4000000004</v>
      </c>
      <c r="D5" s="20">
        <f>SUM('DOE25'!L196:L199)+SUM('DOE25'!L214:L217)+SUM('DOE25'!L232:L235)-F5-G5</f>
        <v>5301895.3500000006</v>
      </c>
      <c r="E5" s="242"/>
      <c r="F5" s="254">
        <f>SUM('DOE25'!J196:J199)+SUM('DOE25'!J214:J217)+SUM('DOE25'!J232:J235)</f>
        <v>17427.05</v>
      </c>
      <c r="G5" s="53">
        <f>SUM('DOE25'!K196:K199)+SUM('DOE25'!K214:K217)+SUM('DOE25'!K232:K235)</f>
        <v>0</v>
      </c>
      <c r="H5" s="258"/>
    </row>
    <row r="6" spans="1:9" x14ac:dyDescent="0.2">
      <c r="A6" s="32">
        <v>2100</v>
      </c>
      <c r="B6" t="s">
        <v>801</v>
      </c>
      <c r="C6" s="244">
        <f t="shared" si="0"/>
        <v>419337.16</v>
      </c>
      <c r="D6" s="20">
        <f>'DOE25'!L201+'DOE25'!L219+'DOE25'!L237-F6-G6</f>
        <v>418463.76999999996</v>
      </c>
      <c r="E6" s="242"/>
      <c r="F6" s="254">
        <f>'DOE25'!J201+'DOE25'!J219+'DOE25'!J237</f>
        <v>873.39</v>
      </c>
      <c r="G6" s="53">
        <f>'DOE25'!K201+'DOE25'!K219+'DOE25'!K237</f>
        <v>0</v>
      </c>
      <c r="H6" s="258"/>
    </row>
    <row r="7" spans="1:9" x14ac:dyDescent="0.2">
      <c r="A7" s="32">
        <v>2200</v>
      </c>
      <c r="B7" t="s">
        <v>834</v>
      </c>
      <c r="C7" s="244">
        <f t="shared" si="0"/>
        <v>121825.01000000001</v>
      </c>
      <c r="D7" s="20">
        <f>'DOE25'!L202+'DOE25'!L220+'DOE25'!L238-F7-G7</f>
        <v>121825.01000000001</v>
      </c>
      <c r="E7" s="242"/>
      <c r="F7" s="254">
        <f>'DOE25'!J202+'DOE25'!J220+'DOE25'!J238</f>
        <v>0</v>
      </c>
      <c r="G7" s="53">
        <f>'DOE25'!K202+'DOE25'!K220+'DOE25'!K238</f>
        <v>0</v>
      </c>
      <c r="H7" s="258"/>
    </row>
    <row r="8" spans="1:9" x14ac:dyDescent="0.2">
      <c r="A8" s="32">
        <v>2300</v>
      </c>
      <c r="B8" t="s">
        <v>802</v>
      </c>
      <c r="C8" s="244">
        <f t="shared" si="0"/>
        <v>199978.92999999996</v>
      </c>
      <c r="D8" s="242"/>
      <c r="E8" s="20">
        <f>'DOE25'!L203+'DOE25'!L221+'DOE25'!L239-F8-G8-D9-D11</f>
        <v>197085.27999999997</v>
      </c>
      <c r="F8" s="254">
        <f>'DOE25'!J203+'DOE25'!J221+'DOE25'!J239</f>
        <v>0</v>
      </c>
      <c r="G8" s="53">
        <f>'DOE25'!K203+'DOE25'!K221+'DOE25'!K239</f>
        <v>2893.65</v>
      </c>
      <c r="H8" s="258"/>
    </row>
    <row r="9" spans="1:9" x14ac:dyDescent="0.2">
      <c r="A9" s="32">
        <v>2310</v>
      </c>
      <c r="B9" t="s">
        <v>818</v>
      </c>
      <c r="C9" s="244">
        <f t="shared" si="0"/>
        <v>35693</v>
      </c>
      <c r="D9" s="243">
        <v>35693</v>
      </c>
      <c r="E9" s="242"/>
      <c r="F9" s="257"/>
      <c r="G9" s="255"/>
      <c r="H9" s="258"/>
    </row>
    <row r="10" spans="1:9" x14ac:dyDescent="0.2">
      <c r="A10" s="32">
        <v>2317</v>
      </c>
      <c r="B10" t="s">
        <v>819</v>
      </c>
      <c r="C10" s="244">
        <f t="shared" si="0"/>
        <v>5445</v>
      </c>
      <c r="D10" s="242"/>
      <c r="E10" s="243">
        <v>5445</v>
      </c>
      <c r="F10" s="257"/>
      <c r="G10" s="255"/>
      <c r="H10" s="258"/>
    </row>
    <row r="11" spans="1:9" x14ac:dyDescent="0.2">
      <c r="A11" s="32">
        <v>2321</v>
      </c>
      <c r="B11" t="s">
        <v>831</v>
      </c>
      <c r="C11" s="244">
        <f t="shared" si="0"/>
        <v>75869.070000000007</v>
      </c>
      <c r="D11" s="243">
        <v>75869.070000000007</v>
      </c>
      <c r="E11" s="242"/>
      <c r="F11" s="257"/>
      <c r="G11" s="255"/>
      <c r="H11" s="258"/>
    </row>
    <row r="12" spans="1:9" x14ac:dyDescent="0.2">
      <c r="A12" s="32">
        <v>2400</v>
      </c>
      <c r="B12" t="s">
        <v>715</v>
      </c>
      <c r="C12" s="244">
        <f t="shared" si="0"/>
        <v>300541.07999999996</v>
      </c>
      <c r="D12" s="20">
        <f>'DOE25'!L204+'DOE25'!L222+'DOE25'!L240-F12-G12</f>
        <v>286728.58999999997</v>
      </c>
      <c r="E12" s="242"/>
      <c r="F12" s="254">
        <f>'DOE25'!J204+'DOE25'!J222+'DOE25'!J240</f>
        <v>9671.99</v>
      </c>
      <c r="G12" s="53">
        <f>'DOE25'!K204+'DOE25'!K222+'DOE25'!K240</f>
        <v>4140.5</v>
      </c>
      <c r="H12" s="258"/>
    </row>
    <row r="13" spans="1:9" x14ac:dyDescent="0.2">
      <c r="A13" s="32">
        <v>2500</v>
      </c>
      <c r="B13" t="s">
        <v>803</v>
      </c>
      <c r="C13" s="244">
        <f t="shared" si="0"/>
        <v>0</v>
      </c>
      <c r="D13" s="242"/>
      <c r="E13" s="20">
        <f>'DOE25'!L205+'DOE25'!L223+'DOE25'!L241-F13-G13</f>
        <v>0</v>
      </c>
      <c r="F13" s="254">
        <f>'DOE25'!J205+'DOE25'!J223+'DOE25'!J241</f>
        <v>0</v>
      </c>
      <c r="G13" s="53">
        <f>'DOE25'!K205+'DOE25'!K223+'DOE25'!K241</f>
        <v>0</v>
      </c>
      <c r="H13" s="258"/>
    </row>
    <row r="14" spans="1:9" x14ac:dyDescent="0.2">
      <c r="A14" s="32">
        <v>2600</v>
      </c>
      <c r="B14" t="s">
        <v>832</v>
      </c>
      <c r="C14" s="244">
        <f t="shared" si="0"/>
        <v>469054.10000000003</v>
      </c>
      <c r="D14" s="20">
        <f>'DOE25'!L206+'DOE25'!L224+'DOE25'!L242-F14-G14</f>
        <v>461103.08</v>
      </c>
      <c r="E14" s="242"/>
      <c r="F14" s="254">
        <f>'DOE25'!J206+'DOE25'!J224+'DOE25'!J242</f>
        <v>7951.02</v>
      </c>
      <c r="G14" s="53">
        <f>'DOE25'!K206+'DOE25'!K224+'DOE25'!K242</f>
        <v>0</v>
      </c>
      <c r="H14" s="258"/>
    </row>
    <row r="15" spans="1:9" x14ac:dyDescent="0.2">
      <c r="A15" s="32">
        <v>2700</v>
      </c>
      <c r="B15" t="s">
        <v>804</v>
      </c>
      <c r="C15" s="244">
        <f t="shared" si="0"/>
        <v>313251.17000000004</v>
      </c>
      <c r="D15" s="20">
        <f>'DOE25'!L207+'DOE25'!L225+'DOE25'!L243-F15-G15</f>
        <v>252314.17000000004</v>
      </c>
      <c r="E15" s="242"/>
      <c r="F15" s="254">
        <f>'DOE25'!J207+'DOE25'!J225+'DOE25'!J243</f>
        <v>60937</v>
      </c>
      <c r="G15" s="53">
        <f>'DOE25'!K207+'DOE25'!K225+'DOE25'!K243</f>
        <v>0</v>
      </c>
      <c r="H15" s="258"/>
    </row>
    <row r="16" spans="1:9" x14ac:dyDescent="0.2">
      <c r="A16" s="32">
        <v>2800</v>
      </c>
      <c r="B16" t="s">
        <v>805</v>
      </c>
      <c r="C16" s="244">
        <f t="shared" si="0"/>
        <v>117</v>
      </c>
      <c r="D16" s="242"/>
      <c r="E16" s="20">
        <f>'DOE25'!L208+'DOE25'!L226+'DOE25'!L244-F16-G16</f>
        <v>117</v>
      </c>
      <c r="F16" s="254">
        <f>'DOE25'!J208+'DOE25'!J226+'DOE25'!J244</f>
        <v>0</v>
      </c>
      <c r="G16" s="53">
        <f>'DOE25'!K208+'DOE25'!K226+'DOE25'!K244</f>
        <v>0</v>
      </c>
      <c r="H16" s="258"/>
    </row>
    <row r="17" spans="1:8" x14ac:dyDescent="0.2">
      <c r="A17" s="32">
        <v>1600</v>
      </c>
      <c r="B17" t="s">
        <v>806</v>
      </c>
      <c r="C17" s="244">
        <f t="shared" si="0"/>
        <v>0</v>
      </c>
      <c r="D17" s="20">
        <f>'DOE25'!L250-F17-G17</f>
        <v>0</v>
      </c>
      <c r="E17" s="242"/>
      <c r="F17" s="254">
        <f>'DOE25'!J250</f>
        <v>0</v>
      </c>
      <c r="G17" s="53">
        <f>'DOE25'!K250</f>
        <v>0</v>
      </c>
      <c r="H17" s="258"/>
    </row>
    <row r="18" spans="1:8" x14ac:dyDescent="0.2">
      <c r="A18" s="32">
        <v>1700</v>
      </c>
      <c r="B18" t="s">
        <v>807</v>
      </c>
      <c r="C18" s="244">
        <f t="shared" si="0"/>
        <v>0</v>
      </c>
      <c r="D18" s="20">
        <f>'DOE25'!L251-F18-G18</f>
        <v>0</v>
      </c>
      <c r="E18" s="242"/>
      <c r="F18" s="254">
        <f>'DOE25'!J251</f>
        <v>0</v>
      </c>
      <c r="G18" s="53">
        <f>'DOE25'!K251</f>
        <v>0</v>
      </c>
      <c r="H18" s="258"/>
    </row>
    <row r="19" spans="1:8" x14ac:dyDescent="0.2">
      <c r="A19" s="32">
        <v>1800</v>
      </c>
      <c r="B19" t="s">
        <v>808</v>
      </c>
      <c r="C19" s="244">
        <f t="shared" si="0"/>
        <v>0</v>
      </c>
      <c r="D19" s="20">
        <f>'DOE25'!L252-F19-G19</f>
        <v>0</v>
      </c>
      <c r="E19" s="242"/>
      <c r="F19" s="254">
        <f>'DOE25'!J252</f>
        <v>0</v>
      </c>
      <c r="G19" s="53">
        <f>'DOE25'!K252</f>
        <v>0</v>
      </c>
      <c r="H19" s="258"/>
    </row>
    <row r="20" spans="1:8" x14ac:dyDescent="0.2">
      <c r="F20" s="259"/>
      <c r="G20" s="52"/>
      <c r="H20" s="260"/>
    </row>
    <row r="21" spans="1:8" x14ac:dyDescent="0.2">
      <c r="B21" s="33" t="s">
        <v>796</v>
      </c>
      <c r="F21" s="259"/>
      <c r="G21" s="52"/>
      <c r="H21" s="260"/>
    </row>
    <row r="22" spans="1:8" x14ac:dyDescent="0.2">
      <c r="A22" s="32">
        <v>4000</v>
      </c>
      <c r="B22" t="s">
        <v>833</v>
      </c>
      <c r="C22" s="244">
        <f>SUM(D22:H22)</f>
        <v>0</v>
      </c>
      <c r="D22" s="242"/>
      <c r="E22" s="242"/>
      <c r="F22" s="254">
        <f>'DOE25'!L254+'DOE25'!L335</f>
        <v>0</v>
      </c>
      <c r="G22" s="255"/>
      <c r="H22" s="258"/>
    </row>
    <row r="23" spans="1:8" x14ac:dyDescent="0.2">
      <c r="A23" s="32"/>
      <c r="F23" s="259"/>
      <c r="G23" s="52"/>
      <c r="H23" s="260"/>
    </row>
    <row r="24" spans="1:8" x14ac:dyDescent="0.2">
      <c r="A24" s="32"/>
      <c r="B24" s="33" t="s">
        <v>464</v>
      </c>
      <c r="F24" s="259"/>
      <c r="G24" s="52"/>
      <c r="H24" s="260"/>
    </row>
    <row r="25" spans="1:8" x14ac:dyDescent="0.2">
      <c r="A25" s="32" t="s">
        <v>809</v>
      </c>
      <c r="B25" t="s">
        <v>810</v>
      </c>
      <c r="C25" s="244">
        <f>SUM(D25:H25)</f>
        <v>0</v>
      </c>
      <c r="D25" s="242"/>
      <c r="E25" s="242"/>
      <c r="F25" s="257"/>
      <c r="G25" s="255"/>
      <c r="H25" s="256">
        <f>'DOE25'!L259+'DOE25'!L260+'DOE25'!L340+'DOE25'!L341</f>
        <v>0</v>
      </c>
    </row>
    <row r="26" spans="1:8" x14ac:dyDescent="0.2">
      <c r="A26" s="32"/>
      <c r="F26" s="259"/>
      <c r="G26" s="52"/>
      <c r="H26" s="260"/>
    </row>
    <row r="27" spans="1:8" x14ac:dyDescent="0.2">
      <c r="A27" s="32"/>
      <c r="B27" s="33" t="s">
        <v>812</v>
      </c>
      <c r="F27" s="259"/>
      <c r="G27" s="52"/>
      <c r="H27" s="260"/>
    </row>
    <row r="28" spans="1:8" x14ac:dyDescent="0.2">
      <c r="A28" s="32">
        <v>3100</v>
      </c>
      <c r="B28" t="s">
        <v>825</v>
      </c>
      <c r="F28" s="259"/>
      <c r="G28" s="52"/>
      <c r="H28" s="260"/>
    </row>
    <row r="29" spans="1:8" x14ac:dyDescent="0.2">
      <c r="A29" s="32"/>
      <c r="B29" t="s">
        <v>813</v>
      </c>
      <c r="C29" s="244">
        <f>SUM(D29:H29)</f>
        <v>91985.50999999998</v>
      </c>
      <c r="D29" s="20">
        <f>'DOE25'!L357+'DOE25'!L358+'DOE25'!L359-'DOE25'!I366-F29-G29</f>
        <v>90320.659999999974</v>
      </c>
      <c r="E29" s="242"/>
      <c r="F29" s="254">
        <f>'DOE25'!J357+'DOE25'!J358+'DOE25'!J359</f>
        <v>1664.85</v>
      </c>
      <c r="G29" s="53">
        <f>'DOE25'!K357+'DOE25'!K358+'DOE25'!K359</f>
        <v>0</v>
      </c>
      <c r="H29" s="258"/>
    </row>
    <row r="30" spans="1:8" x14ac:dyDescent="0.2">
      <c r="A30" s="32"/>
      <c r="D30" s="20"/>
      <c r="E30" s="242"/>
      <c r="F30" s="254"/>
      <c r="G30" s="53"/>
      <c r="H30" s="258"/>
    </row>
    <row r="31" spans="1:8" x14ac:dyDescent="0.2">
      <c r="A31" s="32" t="s">
        <v>827</v>
      </c>
      <c r="B31" t="s">
        <v>826</v>
      </c>
      <c r="C31" s="244">
        <f>SUM(D31:H31)</f>
        <v>191211.49</v>
      </c>
      <c r="D31" s="20">
        <f>'DOE25'!L289+'DOE25'!L308+'DOE25'!L327+'DOE25'!L332+'DOE25'!L333+'DOE25'!L334-F31-G31</f>
        <v>161559.72</v>
      </c>
      <c r="E31" s="242"/>
      <c r="F31" s="254">
        <f>'DOE25'!J289+'DOE25'!J308+'DOE25'!J327+'DOE25'!J332+'DOE25'!J333+'DOE25'!J334</f>
        <v>29651.77</v>
      </c>
      <c r="G31" s="53">
        <f>'DOE25'!K289+'DOE25'!K308+'DOE25'!K327+'DOE25'!K332+'DOE25'!K333+'DOE25'!K334</f>
        <v>0</v>
      </c>
      <c r="H31" s="258"/>
    </row>
    <row r="32" spans="1:8" ht="12" thickBot="1" x14ac:dyDescent="0.25">
      <c r="F32" s="261"/>
      <c r="G32" s="252"/>
      <c r="H32" s="262"/>
    </row>
    <row r="33" spans="2:8" ht="12" thickTop="1" x14ac:dyDescent="0.2">
      <c r="B33" t="s">
        <v>814</v>
      </c>
      <c r="D33" s="245">
        <f>SUM(D5:D31)</f>
        <v>7205772.4199999999</v>
      </c>
      <c r="E33" s="245">
        <f>SUM(E5:E31)</f>
        <v>202647.27999999997</v>
      </c>
      <c r="F33" s="245">
        <f>SUM(F5:F31)</f>
        <v>128177.07</v>
      </c>
      <c r="G33" s="245">
        <f>SUM(G5:G31)</f>
        <v>7034.15</v>
      </c>
      <c r="H33" s="245">
        <f>SUM(H5:H31)</f>
        <v>0</v>
      </c>
    </row>
    <row r="35" spans="2:8" ht="12" thickBot="1" x14ac:dyDescent="0.25">
      <c r="B35" s="252" t="s">
        <v>847</v>
      </c>
      <c r="D35" s="253">
        <f>E33</f>
        <v>202647.27999999997</v>
      </c>
      <c r="E35" s="248"/>
    </row>
    <row r="36" spans="2:8" ht="12" thickTop="1" x14ac:dyDescent="0.2">
      <c r="B36" t="s">
        <v>815</v>
      </c>
      <c r="D36" s="20">
        <f>D33</f>
        <v>7205772.4199999999</v>
      </c>
    </row>
    <row r="38" spans="2:8" x14ac:dyDescent="0.2">
      <c r="B38" s="186" t="s">
        <v>903</v>
      </c>
      <c r="C38" s="265"/>
      <c r="D38" s="266"/>
    </row>
    <row r="39" spans="2:8" x14ac:dyDescent="0.2">
      <c r="B39" t="s">
        <v>824</v>
      </c>
      <c r="D39" s="180" t="str">
        <f>IF(E10&gt;0,"Y","N")</f>
        <v>Y</v>
      </c>
    </row>
    <row r="41" spans="2:8" x14ac:dyDescent="0.2">
      <c r="B41" s="263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67" sqref="A6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BARTLETT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368126.65</v>
      </c>
      <c r="D8" s="95">
        <f>'DOE25'!G9</f>
        <v>63794.93</v>
      </c>
      <c r="E8" s="95">
        <f>'DOE25'!H9</f>
        <v>0</v>
      </c>
      <c r="F8" s="95">
        <f>'DOE25'!I9</f>
        <v>0</v>
      </c>
      <c r="G8" s="95">
        <f>'DOE25'!J9</f>
        <v>210823.37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98678.33</v>
      </c>
      <c r="D11" s="95">
        <f>'DOE25'!G12</f>
        <v>7329.16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18103.240000000002</v>
      </c>
      <c r="D12" s="95">
        <f>'DOE25'!G13</f>
        <v>11118.9</v>
      </c>
      <c r="E12" s="95">
        <f>'DOE25'!H13</f>
        <v>22012.61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484908.22000000003</v>
      </c>
      <c r="D18" s="41">
        <f>SUM(D8:D17)</f>
        <v>82242.989999999991</v>
      </c>
      <c r="E18" s="41">
        <f>SUM(E8:E17)</f>
        <v>22012.61</v>
      </c>
      <c r="F18" s="41">
        <f>SUM(F8:F17)</f>
        <v>0</v>
      </c>
      <c r="G18" s="41">
        <f>SUM(G8:G17)</f>
        <v>210823.37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81312</v>
      </c>
      <c r="E21" s="95">
        <f>'DOE25'!H22</f>
        <v>17366.330000000002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21850.31</v>
      </c>
      <c r="D23" s="95">
        <f>'DOE25'!G24</f>
        <v>413.19</v>
      </c>
      <c r="E23" s="95">
        <f>'DOE25'!H24</f>
        <v>2838.26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4012.67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24427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50289.98</v>
      </c>
      <c r="D31" s="41">
        <f>SUM(D21:D30)</f>
        <v>81725.19</v>
      </c>
      <c r="E31" s="41">
        <f>SUM(E21:E30)</f>
        <v>20204.590000000004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517.79999999999995</v>
      </c>
      <c r="E46" s="95">
        <f>'DOE25'!H47</f>
        <v>1808.02</v>
      </c>
      <c r="F46" s="95">
        <f>'DOE25'!I47</f>
        <v>0</v>
      </c>
      <c r="G46" s="95">
        <f>'DOE25'!J47</f>
        <v>210823.37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434618.24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434618.24</v>
      </c>
      <c r="D49" s="41">
        <f>SUM(D34:D48)</f>
        <v>517.79999999999995</v>
      </c>
      <c r="E49" s="41">
        <f>SUM(E34:E48)</f>
        <v>1808.02</v>
      </c>
      <c r="F49" s="41">
        <f>SUM(F34:F48)</f>
        <v>0</v>
      </c>
      <c r="G49" s="41">
        <f>SUM(G34:G48)</f>
        <v>210823.37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484908.22</v>
      </c>
      <c r="D50" s="41">
        <f>D49+D31</f>
        <v>82242.990000000005</v>
      </c>
      <c r="E50" s="41">
        <f>E49+E31</f>
        <v>22012.610000000004</v>
      </c>
      <c r="F50" s="41">
        <f>F49+F31</f>
        <v>0</v>
      </c>
      <c r="G50" s="41">
        <f>G49+G31</f>
        <v>210823.37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4702528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229781.05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635.76</v>
      </c>
      <c r="D58" s="95">
        <f>'DOE25'!G95</f>
        <v>7.61</v>
      </c>
      <c r="E58" s="95">
        <f>'DOE25'!H95</f>
        <v>0</v>
      </c>
      <c r="F58" s="95">
        <f>'DOE25'!I95</f>
        <v>0</v>
      </c>
      <c r="G58" s="95">
        <f>'DOE25'!J95</f>
        <v>280.08999999999997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80336.42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27367.370000000003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257784.18</v>
      </c>
      <c r="D61" s="130">
        <f>SUM(D56:D60)</f>
        <v>80344.03</v>
      </c>
      <c r="E61" s="130">
        <f>SUM(E56:E60)</f>
        <v>0</v>
      </c>
      <c r="F61" s="130">
        <f>SUM(F56:F60)</f>
        <v>0</v>
      </c>
      <c r="G61" s="130">
        <f>SUM(G56:G60)</f>
        <v>280.08999999999997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4960312.18</v>
      </c>
      <c r="D62" s="22">
        <f>D55+D61</f>
        <v>80344.03</v>
      </c>
      <c r="E62" s="22">
        <f>E55+E61</f>
        <v>0</v>
      </c>
      <c r="F62" s="22">
        <f>F55+F61</f>
        <v>0</v>
      </c>
      <c r="G62" s="22">
        <f>G55+G61</f>
        <v>280.08999999999997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18308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2363054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2381362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12508.92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22954.3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1616.28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35463.22</v>
      </c>
      <c r="D77" s="130">
        <f>SUM(D71:D76)</f>
        <v>1616.28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2416825.2200000002</v>
      </c>
      <c r="D80" s="130">
        <f>SUM(D78:D79)+D77+D69</f>
        <v>1616.28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8904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28199.37</v>
      </c>
      <c r="D87" s="95">
        <f>SUM('DOE25'!G152:G160)</f>
        <v>52153.45</v>
      </c>
      <c r="E87" s="95">
        <f>SUM('DOE25'!H152:H160)</f>
        <v>182307.49000000002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20887.009999999998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49086.38</v>
      </c>
      <c r="D90" s="131">
        <f>SUM(D84:D89)</f>
        <v>52153.45</v>
      </c>
      <c r="E90" s="131">
        <f>SUM(E84:E89)</f>
        <v>191211.49000000002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8979.01</v>
      </c>
      <c r="E95" s="95">
        <f>'DOE25'!H178</f>
        <v>0</v>
      </c>
      <c r="F95" s="95">
        <f>'DOE25'!I178</f>
        <v>0</v>
      </c>
      <c r="G95" s="95">
        <f>'DOE25'!J178</f>
        <v>65000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91461.57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91461.57</v>
      </c>
      <c r="D102" s="86">
        <f>SUM(D92:D101)</f>
        <v>8979.01</v>
      </c>
      <c r="E102" s="86">
        <f>SUM(E92:E101)</f>
        <v>0</v>
      </c>
      <c r="F102" s="86">
        <f>SUM(F92:F101)</f>
        <v>0</v>
      </c>
      <c r="G102" s="86">
        <f>SUM(G92:G101)</f>
        <v>65000</v>
      </c>
    </row>
    <row r="103" spans="1:7" ht="12.75" thickTop="1" thickBot="1" x14ac:dyDescent="0.25">
      <c r="A103" s="33" t="s">
        <v>765</v>
      </c>
      <c r="C103" s="86">
        <f>C62+C80+C90+C102</f>
        <v>7517685.3500000006</v>
      </c>
      <c r="D103" s="86">
        <f>D62+D80+D90+D102</f>
        <v>143092.77000000002</v>
      </c>
      <c r="E103" s="86">
        <f>E62+E80+E90+E102</f>
        <v>191211.49000000002</v>
      </c>
      <c r="F103" s="86">
        <f>F62+F80+F90+F102</f>
        <v>0</v>
      </c>
      <c r="G103" s="86">
        <f>G62+G80+G102</f>
        <v>65280.09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4417500.18</v>
      </c>
      <c r="D108" s="24" t="s">
        <v>289</v>
      </c>
      <c r="E108" s="95">
        <f>('DOE25'!L275)+('DOE25'!L294)+('DOE25'!L313)</f>
        <v>111849.15999999999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808961.81</v>
      </c>
      <c r="D109" s="24" t="s">
        <v>289</v>
      </c>
      <c r="E109" s="95">
        <f>('DOE25'!L276)+('DOE25'!L295)+('DOE25'!L314)</f>
        <v>42560.399999999994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92860.409999999989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5319322.4000000004</v>
      </c>
      <c r="D114" s="86">
        <f>SUM(D108:D113)</f>
        <v>0</v>
      </c>
      <c r="E114" s="86">
        <f>SUM(E108:E113)</f>
        <v>154409.56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419337.16</v>
      </c>
      <c r="D117" s="24" t="s">
        <v>289</v>
      </c>
      <c r="E117" s="95">
        <f>+('DOE25'!L280)+('DOE25'!L299)+('DOE25'!L318)</f>
        <v>25810.989999999998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121825.01000000001</v>
      </c>
      <c r="D118" s="24" t="s">
        <v>289</v>
      </c>
      <c r="E118" s="95">
        <f>+('DOE25'!L281)+('DOE25'!L300)+('DOE25'!L319)</f>
        <v>10990.94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311541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300541.07999999996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469054.10000000003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313251.17000000004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117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143092.76999999999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1935666.52</v>
      </c>
      <c r="D127" s="86">
        <f>SUM(D117:D126)</f>
        <v>143092.76999999999</v>
      </c>
      <c r="E127" s="86">
        <f>SUM(E117:E126)</f>
        <v>36801.93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91461.57</v>
      </c>
    </row>
    <row r="134" spans="1:7" x14ac:dyDescent="0.2">
      <c r="A134" t="s">
        <v>233</v>
      </c>
      <c r="B134" s="32" t="s">
        <v>234</v>
      </c>
      <c r="C134" s="95">
        <f>'DOE25'!L262</f>
        <v>8979.01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15115.34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50164.75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-280.08999999999651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73979.010000000009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91461.57</v>
      </c>
    </row>
    <row r="144" spans="1:7" ht="12.75" thickTop="1" thickBot="1" x14ac:dyDescent="0.25">
      <c r="A144" s="33" t="s">
        <v>244</v>
      </c>
      <c r="C144" s="86">
        <f>(C114+C127+C143)</f>
        <v>7328967.9299999997</v>
      </c>
      <c r="D144" s="86">
        <f>(D114+D127+D143)</f>
        <v>143092.76999999999</v>
      </c>
      <c r="E144" s="86">
        <f>(E114+E127+E143)</f>
        <v>191211.49</v>
      </c>
      <c r="F144" s="86">
        <f>(F114+F127+F143)</f>
        <v>0</v>
      </c>
      <c r="G144" s="86">
        <f>(G114+G127+G143)</f>
        <v>91461.57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2">
        <f>'DOE25'!F489</f>
        <v>5</v>
      </c>
      <c r="C150" s="152">
        <f>'DOE25'!G489</f>
        <v>0</v>
      </c>
      <c r="D150" s="152">
        <f>'DOE25'!H489</f>
        <v>0</v>
      </c>
      <c r="E150" s="152">
        <f>'DOE25'!I489</f>
        <v>0</v>
      </c>
      <c r="F150" s="152">
        <f>'DOE25'!J489</f>
        <v>0</v>
      </c>
      <c r="G150" s="24" t="s">
        <v>289</v>
      </c>
    </row>
    <row r="151" spans="1:9" x14ac:dyDescent="0.2">
      <c r="A151" s="136" t="s">
        <v>28</v>
      </c>
      <c r="B151" s="151">
        <f>'DOE25'!F490</f>
        <v>0</v>
      </c>
      <c r="C151" s="151">
        <f>'DOE25'!G490</f>
        <v>0</v>
      </c>
      <c r="D151" s="151">
        <f>'DOE25'!H490</f>
        <v>0</v>
      </c>
      <c r="E151" s="151">
        <f>'DOE25'!I490</f>
        <v>0</v>
      </c>
      <c r="F151" s="151">
        <f>'DOE25'!J490</f>
        <v>0</v>
      </c>
      <c r="G151" s="24" t="s">
        <v>289</v>
      </c>
    </row>
    <row r="152" spans="1:9" x14ac:dyDescent="0.2">
      <c r="A152" s="136" t="s">
        <v>29</v>
      </c>
      <c r="B152" s="151">
        <f>'DOE25'!F491</f>
        <v>0</v>
      </c>
      <c r="C152" s="151">
        <f>'DOE25'!G491</f>
        <v>0</v>
      </c>
      <c r="D152" s="151">
        <f>'DOE25'!H491</f>
        <v>0</v>
      </c>
      <c r="E152" s="151">
        <f>'DOE25'!I491</f>
        <v>0</v>
      </c>
      <c r="F152" s="151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 x14ac:dyDescent="0.2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sqref="A1:D1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740</v>
      </c>
      <c r="B1" s="279"/>
      <c r="C1" s="279"/>
      <c r="D1" s="279"/>
    </row>
    <row r="2" spans="1:4" x14ac:dyDescent="0.2">
      <c r="A2" s="186" t="s">
        <v>717</v>
      </c>
      <c r="B2" s="185" t="str">
        <f>'DOE25'!A2</f>
        <v>BARTLETT SCHOOL DISTRICT</v>
      </c>
    </row>
    <row r="3" spans="1:4" x14ac:dyDescent="0.2">
      <c r="B3" s="187" t="s">
        <v>904</v>
      </c>
    </row>
    <row r="4" spans="1:4" x14ac:dyDescent="0.2">
      <c r="B4" t="s">
        <v>61</v>
      </c>
      <c r="C4" s="178">
        <f>IF('DOE25'!F664+'DOE25'!F669=0,0,ROUND('DOE25'!F671,0))</f>
        <v>21042</v>
      </c>
    </row>
    <row r="5" spans="1:4" x14ac:dyDescent="0.2">
      <c r="B5" t="s">
        <v>704</v>
      </c>
      <c r="C5" s="178">
        <f>IF('DOE25'!G664+'DOE25'!G669=0,0,ROUND('DOE25'!G671,0))</f>
        <v>0</v>
      </c>
    </row>
    <row r="6" spans="1:4" x14ac:dyDescent="0.2">
      <c r="B6" t="s">
        <v>62</v>
      </c>
      <c r="C6" s="178">
        <f>IF('DOE25'!H664+'DOE25'!H669=0,0,ROUND('DOE25'!H671,0))</f>
        <v>0</v>
      </c>
    </row>
    <row r="7" spans="1:4" x14ac:dyDescent="0.2">
      <c r="B7" t="s">
        <v>705</v>
      </c>
      <c r="C7" s="178">
        <f>IF('DOE25'!I664+'DOE25'!I669=0,0,ROUND('DOE25'!I671,0))</f>
        <v>21042</v>
      </c>
    </row>
    <row r="9" spans="1:4" x14ac:dyDescent="0.2">
      <c r="A9" s="186" t="s">
        <v>94</v>
      </c>
      <c r="B9" s="187" t="s">
        <v>905</v>
      </c>
      <c r="C9" s="180" t="s">
        <v>724</v>
      </c>
      <c r="D9" s="180" t="s">
        <v>725</v>
      </c>
    </row>
    <row r="10" spans="1:4" x14ac:dyDescent="0.2">
      <c r="A10">
        <v>1100</v>
      </c>
      <c r="B10" t="s">
        <v>706</v>
      </c>
      <c r="C10" s="178">
        <f>ROUND('DOE25'!L196+'DOE25'!L214+'DOE25'!L232+'DOE25'!L275+'DOE25'!L294+'DOE25'!L313,0)</f>
        <v>4529349</v>
      </c>
      <c r="D10" s="181">
        <f>ROUND((C10/$C$28)*100,1)</f>
        <v>60.3</v>
      </c>
    </row>
    <row r="11" spans="1:4" x14ac:dyDescent="0.2">
      <c r="A11">
        <v>1200</v>
      </c>
      <c r="B11" t="s">
        <v>707</v>
      </c>
      <c r="C11" s="178">
        <f>ROUND('DOE25'!L197+'DOE25'!L215+'DOE25'!L233+'DOE25'!L276+'DOE25'!L295+'DOE25'!L314,0)</f>
        <v>851522</v>
      </c>
      <c r="D11" s="181">
        <f>ROUND((C11/$C$28)*100,1)</f>
        <v>11.3</v>
      </c>
    </row>
    <row r="12" spans="1:4" x14ac:dyDescent="0.2">
      <c r="A12">
        <v>1300</v>
      </c>
      <c r="B12" t="s">
        <v>708</v>
      </c>
      <c r="C12" s="178">
        <f>ROUND('DOE25'!L198+'DOE25'!L216+'DOE25'!L234+'DOE25'!L277+'DOE25'!L296+'DOE25'!L315,0)</f>
        <v>0</v>
      </c>
      <c r="D12" s="181">
        <f>ROUND((C12/$C$28)*100,1)</f>
        <v>0</v>
      </c>
    </row>
    <row r="13" spans="1:4" x14ac:dyDescent="0.2">
      <c r="A13">
        <v>1400</v>
      </c>
      <c r="B13" t="s">
        <v>709</v>
      </c>
      <c r="C13" s="178">
        <f>ROUND('DOE25'!L199+'DOE25'!L217+'DOE25'!L235+'DOE25'!L278+'DOE25'!L297+'DOE25'!L316,0)</f>
        <v>92860</v>
      </c>
      <c r="D13" s="181">
        <f>ROUND((C13/$C$28)*100,1)</f>
        <v>1.2</v>
      </c>
    </row>
    <row r="14" spans="1:4" x14ac:dyDescent="0.2">
      <c r="D14" s="181"/>
    </row>
    <row r="15" spans="1:4" x14ac:dyDescent="0.2">
      <c r="A15">
        <v>2100</v>
      </c>
      <c r="B15" t="s">
        <v>710</v>
      </c>
      <c r="C15" s="178">
        <f>ROUND('DOE25'!L201+'DOE25'!L219+'DOE25'!L237+'DOE25'!L280+'DOE25'!L299+'DOE25'!L318,0)</f>
        <v>445148</v>
      </c>
      <c r="D15" s="181">
        <f t="shared" ref="D15:D27" si="0">ROUND((C15/$C$28)*100,1)</f>
        <v>5.9</v>
      </c>
    </row>
    <row r="16" spans="1:4" x14ac:dyDescent="0.2">
      <c r="A16">
        <v>2200</v>
      </c>
      <c r="B16" t="s">
        <v>711</v>
      </c>
      <c r="C16" s="178">
        <f>ROUND('DOE25'!L202+'DOE25'!L220+'DOE25'!L238+'DOE25'!L281+'DOE25'!L300+'DOE25'!L319,0)</f>
        <v>132816</v>
      </c>
      <c r="D16" s="181">
        <f t="shared" si="0"/>
        <v>1.8</v>
      </c>
    </row>
    <row r="17" spans="1:4" x14ac:dyDescent="0.2">
      <c r="A17" s="182" t="s">
        <v>727</v>
      </c>
      <c r="B17" t="s">
        <v>742</v>
      </c>
      <c r="C17" s="178">
        <f>ROUND('DOE25'!L203+'DOE25'!L208+'DOE25'!L221+'DOE25'!L226+'DOE25'!L239+'DOE25'!L244+'DOE25'!L282+'DOE25'!L287+'DOE25'!L301+'DOE25'!L306+'DOE25'!L320+'DOE25'!L325,0)</f>
        <v>311658</v>
      </c>
      <c r="D17" s="181">
        <f t="shared" si="0"/>
        <v>4.2</v>
      </c>
    </row>
    <row r="18" spans="1:4" x14ac:dyDescent="0.2">
      <c r="A18">
        <v>2400</v>
      </c>
      <c r="B18" t="s">
        <v>715</v>
      </c>
      <c r="C18" s="178">
        <f>ROUND('DOE25'!L204+'DOE25'!L222+'DOE25'!L240+'DOE25'!L283+'DOE25'!L302+'DOE25'!L321,0)</f>
        <v>300541</v>
      </c>
      <c r="D18" s="181">
        <f t="shared" si="0"/>
        <v>4</v>
      </c>
    </row>
    <row r="19" spans="1:4" x14ac:dyDescent="0.2">
      <c r="A19">
        <v>2500</v>
      </c>
      <c r="B19" t="s">
        <v>712</v>
      </c>
      <c r="C19" s="178">
        <f>ROUND('DOE25'!L205+'DOE25'!L223+'DOE25'!L241+'DOE25'!L284+'DOE25'!L303+'DOE25'!L322,0)</f>
        <v>0</v>
      </c>
      <c r="D19" s="181">
        <f t="shared" si="0"/>
        <v>0</v>
      </c>
    </row>
    <row r="20" spans="1:4" x14ac:dyDescent="0.2">
      <c r="A20">
        <v>2600</v>
      </c>
      <c r="B20" t="s">
        <v>713</v>
      </c>
      <c r="C20" s="178">
        <f>ROUND('DOE25'!L206+'DOE25'!L224+'DOE25'!L242+'DOE25'!L285+'DOE25'!L304+'DOE25'!L323,0)</f>
        <v>469054</v>
      </c>
      <c r="D20" s="181">
        <f t="shared" si="0"/>
        <v>6.2</v>
      </c>
    </row>
    <row r="21" spans="1:4" x14ac:dyDescent="0.2">
      <c r="A21">
        <v>2700</v>
      </c>
      <c r="B21" t="s">
        <v>714</v>
      </c>
      <c r="C21" s="178">
        <f>ROUND('DOE25'!L207+'DOE25'!L225+'DOE25'!L243+'DOE25'!L286+'DOE25'!L305+'DOE25'!L324,0)</f>
        <v>313251</v>
      </c>
      <c r="D21" s="181">
        <f t="shared" si="0"/>
        <v>4.2</v>
      </c>
    </row>
    <row r="22" spans="1:4" x14ac:dyDescent="0.2">
      <c r="A22">
        <v>2900</v>
      </c>
      <c r="B22" t="s">
        <v>716</v>
      </c>
      <c r="C22" s="178">
        <v>0</v>
      </c>
      <c r="D22" s="181">
        <f t="shared" si="0"/>
        <v>0</v>
      </c>
    </row>
    <row r="23" spans="1:4" x14ac:dyDescent="0.2">
      <c r="A23">
        <v>1500</v>
      </c>
      <c r="B23" t="s">
        <v>718</v>
      </c>
      <c r="C23" s="178">
        <f>ROUND('DOE25'!L249+'DOE25'!L331,0)</f>
        <v>0</v>
      </c>
      <c r="D23" s="181">
        <f t="shared" si="0"/>
        <v>0</v>
      </c>
    </row>
    <row r="24" spans="1:4" x14ac:dyDescent="0.2">
      <c r="A24" s="182" t="s">
        <v>726</v>
      </c>
      <c r="B24" t="s">
        <v>719</v>
      </c>
      <c r="C24" s="178">
        <f>ROUND('DOE25'!L250+'DOE25'!L251+'DOE25'!L252+'DOE25'!L253+'DOE25'!L332+'DOE25'!L333+'DOE25'!L334,0)</f>
        <v>0</v>
      </c>
      <c r="D24" s="181">
        <f t="shared" si="0"/>
        <v>0</v>
      </c>
    </row>
    <row r="25" spans="1:4" x14ac:dyDescent="0.2">
      <c r="A25">
        <v>5120</v>
      </c>
      <c r="B25" t="s">
        <v>720</v>
      </c>
      <c r="C25" s="178">
        <f>ROUND('DOE25'!L260+'DOE25'!L341,0)</f>
        <v>0</v>
      </c>
      <c r="D25" s="181">
        <f t="shared" si="0"/>
        <v>0</v>
      </c>
    </row>
    <row r="26" spans="1:4" x14ac:dyDescent="0.2">
      <c r="A26" s="182" t="s">
        <v>721</v>
      </c>
      <c r="B26" t="s">
        <v>722</v>
      </c>
      <c r="C26" s="178">
        <f>'DOE25'!L267+'DOE25'!L268+'DOE25'!L348+'DOE25'!L349</f>
        <v>0</v>
      </c>
      <c r="D26" s="181">
        <f t="shared" si="0"/>
        <v>0</v>
      </c>
    </row>
    <row r="27" spans="1:4" x14ac:dyDescent="0.2">
      <c r="A27">
        <v>3100</v>
      </c>
      <c r="B27" t="s">
        <v>11</v>
      </c>
      <c r="C27" s="178">
        <f>ROUND('DOE25'!L361-'DOE25'!L360,0)-SUM('DOE25'!G96:G109)</f>
        <v>62756.58</v>
      </c>
      <c r="D27" s="181">
        <f t="shared" si="0"/>
        <v>0.8</v>
      </c>
    </row>
    <row r="28" spans="1:4" x14ac:dyDescent="0.2">
      <c r="B28" s="186" t="s">
        <v>723</v>
      </c>
      <c r="C28" s="179">
        <f>SUM(C10:C27)</f>
        <v>7508955.5800000001</v>
      </c>
      <c r="D28" s="183">
        <f>ROUND(SUM(D10:D27),0)</f>
        <v>100</v>
      </c>
    </row>
    <row r="29" spans="1:4" x14ac:dyDescent="0.2">
      <c r="A29">
        <v>4000</v>
      </c>
      <c r="B29" t="s">
        <v>728</v>
      </c>
      <c r="C29" s="178">
        <f>ROUND('DOE25'!L254+'DOE25'!L335+'DOE25'!L373+'DOE25'!L374+'DOE25'!L375+'DOE25'!L376+'DOE25'!L377+'DOE25'!L378+'DOE25'!L379,0)</f>
        <v>0</v>
      </c>
    </row>
    <row r="30" spans="1:4" x14ac:dyDescent="0.2">
      <c r="B30" s="186" t="s">
        <v>729</v>
      </c>
      <c r="C30" s="179">
        <f>SUM(C28:C29)</f>
        <v>7508955.5800000001</v>
      </c>
    </row>
    <row r="31" spans="1:4" x14ac:dyDescent="0.2">
      <c r="B31" s="33"/>
      <c r="C31" s="179"/>
    </row>
    <row r="32" spans="1:4" x14ac:dyDescent="0.2">
      <c r="A32">
        <v>5100</v>
      </c>
      <c r="B32" s="33" t="s">
        <v>730</v>
      </c>
      <c r="C32" s="179">
        <f>ROUND('DOE25'!L259+'DOE25'!L340,0)</f>
        <v>0</v>
      </c>
    </row>
    <row r="34" spans="1:4" x14ac:dyDescent="0.2">
      <c r="A34" s="186" t="s">
        <v>94</v>
      </c>
      <c r="B34" s="187" t="s">
        <v>906</v>
      </c>
      <c r="C34" s="180" t="s">
        <v>724</v>
      </c>
      <c r="D34" s="180" t="s">
        <v>725</v>
      </c>
    </row>
    <row r="35" spans="1:4" x14ac:dyDescent="0.2">
      <c r="A35">
        <v>1100</v>
      </c>
      <c r="B35" s="184" t="s">
        <v>731</v>
      </c>
      <c r="C35" s="178">
        <f>ROUND('DOE25'!F59+'DOE25'!G59+'DOE25'!H59+'DOE25'!I59+'DOE25'!J59,0)</f>
        <v>4702528</v>
      </c>
      <c r="D35" s="181">
        <f t="shared" ref="D35:D40" si="1">ROUND((C35/$C$41)*100,1)</f>
        <v>61.3</v>
      </c>
    </row>
    <row r="36" spans="1:4" x14ac:dyDescent="0.2">
      <c r="B36" s="184" t="s">
        <v>743</v>
      </c>
      <c r="C36" s="178">
        <f>SUM('DOE25'!F111:J111)-SUM('DOE25'!G96:G109)+('DOE25'!F173+'DOE25'!F174+'DOE25'!I173+'DOE25'!I174)-C35</f>
        <v>258071.87999999989</v>
      </c>
      <c r="D36" s="181">
        <f t="shared" si="1"/>
        <v>3.4</v>
      </c>
    </row>
    <row r="37" spans="1:4" x14ac:dyDescent="0.2">
      <c r="A37" s="182" t="s">
        <v>851</v>
      </c>
      <c r="B37" s="184" t="s">
        <v>732</v>
      </c>
      <c r="C37" s="178">
        <f>ROUND('DOE25'!F116+'DOE25'!F117,0)</f>
        <v>2381362</v>
      </c>
      <c r="D37" s="181">
        <f t="shared" si="1"/>
        <v>31</v>
      </c>
    </row>
    <row r="38" spans="1:4" x14ac:dyDescent="0.2">
      <c r="A38" s="182" t="s">
        <v>738</v>
      </c>
      <c r="B38" s="184" t="s">
        <v>733</v>
      </c>
      <c r="C38" s="178">
        <f>ROUND(SUM('DOE25'!F139:J139)-SUM('DOE25'!F116:F118),0)</f>
        <v>37080</v>
      </c>
      <c r="D38" s="181">
        <f t="shared" si="1"/>
        <v>0.5</v>
      </c>
    </row>
    <row r="39" spans="1:4" x14ac:dyDescent="0.2">
      <c r="A39">
        <v>4000</v>
      </c>
      <c r="B39" s="184" t="s">
        <v>734</v>
      </c>
      <c r="C39" s="178">
        <f>ROUND('DOE25'!F168+'DOE25'!G168+'DOE25'!H168+'DOE25'!I168,0)</f>
        <v>292451</v>
      </c>
      <c r="D39" s="181">
        <f t="shared" si="1"/>
        <v>3.8</v>
      </c>
    </row>
    <row r="40" spans="1:4" x14ac:dyDescent="0.2">
      <c r="A40" s="182" t="s">
        <v>739</v>
      </c>
      <c r="B40" s="184" t="s">
        <v>735</v>
      </c>
      <c r="C40" s="178">
        <f>ROUND(SUM('DOE25'!F188:F190)+SUM('DOE25'!G188:G190)+SUM('DOE25'!H188:H190)+SUM('DOE25'!I188:I190),0)</f>
        <v>0</v>
      </c>
      <c r="D40" s="181">
        <f t="shared" si="1"/>
        <v>0</v>
      </c>
    </row>
    <row r="41" spans="1:4" x14ac:dyDescent="0.2">
      <c r="B41" s="186" t="s">
        <v>736</v>
      </c>
      <c r="C41" s="179">
        <f>SUM(C35:C40)</f>
        <v>7671492.8799999999</v>
      </c>
      <c r="D41" s="183">
        <f>SUM(D35:D40)</f>
        <v>100</v>
      </c>
    </row>
    <row r="42" spans="1:4" x14ac:dyDescent="0.2">
      <c r="A42" s="182" t="s">
        <v>741</v>
      </c>
      <c r="B42" s="184" t="s">
        <v>737</v>
      </c>
      <c r="C42" s="178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0" t="s">
        <v>770</v>
      </c>
      <c r="B1" s="291"/>
      <c r="C1" s="291"/>
      <c r="D1" s="291"/>
      <c r="E1" s="291"/>
      <c r="F1" s="291"/>
      <c r="G1" s="291"/>
      <c r="H1" s="291"/>
      <c r="I1" s="291"/>
      <c r="J1" s="212"/>
      <c r="K1" s="212"/>
      <c r="L1" s="212"/>
      <c r="M1" s="213"/>
    </row>
    <row r="2" spans="1:26" ht="12.75" x14ac:dyDescent="0.2">
      <c r="A2" s="296" t="s">
        <v>767</v>
      </c>
      <c r="B2" s="297"/>
      <c r="C2" s="297"/>
      <c r="D2" s="297"/>
      <c r="E2" s="297"/>
      <c r="F2" s="294" t="str">
        <f>'DOE25'!A2</f>
        <v>BARTLETT SCHOOL DISTRICT</v>
      </c>
      <c r="G2" s="295"/>
      <c r="H2" s="295"/>
      <c r="I2" s="295"/>
      <c r="J2" s="52"/>
      <c r="K2" s="52"/>
      <c r="L2" s="52"/>
      <c r="M2" s="214"/>
    </row>
    <row r="3" spans="1:26" x14ac:dyDescent="0.2">
      <c r="A3" s="215" t="s">
        <v>768</v>
      </c>
      <c r="B3" s="216" t="s">
        <v>769</v>
      </c>
      <c r="C3" s="292" t="s">
        <v>771</v>
      </c>
      <c r="D3" s="292"/>
      <c r="E3" s="292"/>
      <c r="F3" s="292"/>
      <c r="G3" s="292"/>
      <c r="H3" s="292"/>
      <c r="I3" s="292"/>
      <c r="J3" s="292"/>
      <c r="K3" s="292"/>
      <c r="L3" s="292"/>
      <c r="M3" s="293"/>
    </row>
    <row r="4" spans="1:26" x14ac:dyDescent="0.2">
      <c r="A4" s="217"/>
      <c r="B4" s="218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2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7"/>
      <c r="B5" s="218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2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7"/>
      <c r="B6" s="218"/>
      <c r="C6" s="281"/>
      <c r="D6" s="281"/>
      <c r="E6" s="281"/>
      <c r="F6" s="281"/>
      <c r="G6" s="281"/>
      <c r="H6" s="281"/>
      <c r="I6" s="281"/>
      <c r="J6" s="281"/>
      <c r="K6" s="281"/>
      <c r="L6" s="281"/>
      <c r="M6" s="282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7"/>
      <c r="B7" s="218"/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2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7"/>
      <c r="B8" s="218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2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7"/>
      <c r="B9" s="218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2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7"/>
      <c r="B10" s="218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2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7"/>
      <c r="B11" s="218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2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7"/>
      <c r="B12" s="218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2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7"/>
      <c r="B13" s="218"/>
      <c r="C13" s="281"/>
      <c r="D13" s="281"/>
      <c r="E13" s="281"/>
      <c r="F13" s="281"/>
      <c r="G13" s="281"/>
      <c r="H13" s="281"/>
      <c r="I13" s="281"/>
      <c r="J13" s="281"/>
      <c r="K13" s="281"/>
      <c r="L13" s="281"/>
      <c r="M13" s="282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7"/>
      <c r="B14" s="218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 s="282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7"/>
      <c r="B15" s="218"/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 s="282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7"/>
      <c r="B16" s="218"/>
      <c r="C16" s="281"/>
      <c r="D16" s="281"/>
      <c r="E16" s="281"/>
      <c r="F16" s="281"/>
      <c r="G16" s="281"/>
      <c r="H16" s="281"/>
      <c r="I16" s="281"/>
      <c r="J16" s="281"/>
      <c r="K16" s="281"/>
      <c r="L16" s="281"/>
      <c r="M16" s="282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7"/>
      <c r="B17" s="218"/>
      <c r="C17" s="281"/>
      <c r="D17" s="281"/>
      <c r="E17" s="281"/>
      <c r="F17" s="281"/>
      <c r="G17" s="281"/>
      <c r="H17" s="281"/>
      <c r="I17" s="281"/>
      <c r="J17" s="281"/>
      <c r="K17" s="281"/>
      <c r="L17" s="281"/>
      <c r="M17" s="282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7"/>
      <c r="B18" s="218"/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2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7"/>
      <c r="B19" s="218"/>
      <c r="C19" s="281"/>
      <c r="D19" s="281"/>
      <c r="E19" s="281"/>
      <c r="F19" s="281"/>
      <c r="G19" s="281"/>
      <c r="H19" s="281"/>
      <c r="I19" s="281"/>
      <c r="J19" s="281"/>
      <c r="K19" s="281"/>
      <c r="L19" s="281"/>
      <c r="M19" s="282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7"/>
      <c r="B20" s="218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2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7"/>
      <c r="B21" s="218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2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7"/>
      <c r="B22" s="218"/>
      <c r="C22" s="281"/>
      <c r="D22" s="281"/>
      <c r="E22" s="281"/>
      <c r="F22" s="281"/>
      <c r="G22" s="281"/>
      <c r="H22" s="281"/>
      <c r="I22" s="281"/>
      <c r="J22" s="281"/>
      <c r="K22" s="281"/>
      <c r="L22" s="281"/>
      <c r="M22" s="282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7"/>
      <c r="B23" s="218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2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7"/>
      <c r="B24" s="218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2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7"/>
      <c r="B25" s="218"/>
      <c r="C25" s="281"/>
      <c r="D25" s="281"/>
      <c r="E25" s="281"/>
      <c r="F25" s="281"/>
      <c r="G25" s="281"/>
      <c r="H25" s="281"/>
      <c r="I25" s="281"/>
      <c r="J25" s="281"/>
      <c r="K25" s="281"/>
      <c r="L25" s="281"/>
      <c r="M25" s="282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7"/>
      <c r="B26" s="218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2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7"/>
      <c r="B27" s="218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2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7"/>
      <c r="B28" s="218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2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7"/>
      <c r="B29" s="218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282"/>
      <c r="N29" s="210"/>
      <c r="O29" s="210"/>
      <c r="P29" s="287"/>
      <c r="Q29" s="287"/>
      <c r="R29" s="287"/>
      <c r="S29" s="287"/>
      <c r="T29" s="287"/>
      <c r="U29" s="287"/>
      <c r="V29" s="287"/>
      <c r="W29" s="287"/>
      <c r="X29" s="287"/>
      <c r="Y29" s="287"/>
      <c r="Z29" s="287"/>
      <c r="AA29" s="206"/>
      <c r="AB29" s="206"/>
      <c r="AC29" s="286"/>
      <c r="AD29" s="286"/>
      <c r="AE29" s="286"/>
      <c r="AF29" s="286"/>
      <c r="AG29" s="286"/>
      <c r="AH29" s="286"/>
      <c r="AI29" s="286"/>
      <c r="AJ29" s="286"/>
      <c r="AK29" s="286"/>
      <c r="AL29" s="286"/>
      <c r="AM29" s="286"/>
      <c r="AN29" s="206"/>
      <c r="AO29" s="206"/>
      <c r="AP29" s="286"/>
      <c r="AQ29" s="286"/>
      <c r="AR29" s="286"/>
      <c r="AS29" s="286"/>
      <c r="AT29" s="286"/>
      <c r="AU29" s="286"/>
      <c r="AV29" s="286"/>
      <c r="AW29" s="286"/>
      <c r="AX29" s="286"/>
      <c r="AY29" s="286"/>
      <c r="AZ29" s="286"/>
      <c r="BA29" s="206"/>
      <c r="BB29" s="206"/>
      <c r="BC29" s="286"/>
      <c r="BD29" s="286"/>
      <c r="BE29" s="286"/>
      <c r="BF29" s="286"/>
      <c r="BG29" s="286"/>
      <c r="BH29" s="286"/>
      <c r="BI29" s="286"/>
      <c r="BJ29" s="286"/>
      <c r="BK29" s="286"/>
      <c r="BL29" s="286"/>
      <c r="BM29" s="286"/>
      <c r="BN29" s="206"/>
      <c r="BO29" s="206"/>
      <c r="BP29" s="286"/>
      <c r="BQ29" s="286"/>
      <c r="BR29" s="286"/>
      <c r="BS29" s="286"/>
      <c r="BT29" s="286"/>
      <c r="BU29" s="286"/>
      <c r="BV29" s="286"/>
      <c r="BW29" s="286"/>
      <c r="BX29" s="286"/>
      <c r="BY29" s="286"/>
      <c r="BZ29" s="286"/>
      <c r="CA29" s="206"/>
      <c r="CB29" s="206"/>
      <c r="CC29" s="286"/>
      <c r="CD29" s="286"/>
      <c r="CE29" s="286"/>
      <c r="CF29" s="286"/>
      <c r="CG29" s="286"/>
      <c r="CH29" s="286"/>
      <c r="CI29" s="286"/>
      <c r="CJ29" s="286"/>
      <c r="CK29" s="286"/>
      <c r="CL29" s="286"/>
      <c r="CM29" s="286"/>
      <c r="CN29" s="206"/>
      <c r="CO29" s="206"/>
      <c r="CP29" s="286"/>
      <c r="CQ29" s="286"/>
      <c r="CR29" s="286"/>
      <c r="CS29" s="286"/>
      <c r="CT29" s="286"/>
      <c r="CU29" s="286"/>
      <c r="CV29" s="286"/>
      <c r="CW29" s="286"/>
      <c r="CX29" s="286"/>
      <c r="CY29" s="286"/>
      <c r="CZ29" s="286"/>
      <c r="DA29" s="206"/>
      <c r="DB29" s="206"/>
      <c r="DC29" s="286"/>
      <c r="DD29" s="286"/>
      <c r="DE29" s="286"/>
      <c r="DF29" s="286"/>
      <c r="DG29" s="286"/>
      <c r="DH29" s="286"/>
      <c r="DI29" s="286"/>
      <c r="DJ29" s="286"/>
      <c r="DK29" s="286"/>
      <c r="DL29" s="286"/>
      <c r="DM29" s="286"/>
      <c r="DN29" s="206"/>
      <c r="DO29" s="206"/>
      <c r="DP29" s="286"/>
      <c r="DQ29" s="286"/>
      <c r="DR29" s="286"/>
      <c r="DS29" s="286"/>
      <c r="DT29" s="286"/>
      <c r="DU29" s="286"/>
      <c r="DV29" s="286"/>
      <c r="DW29" s="286"/>
      <c r="DX29" s="286"/>
      <c r="DY29" s="286"/>
      <c r="DZ29" s="286"/>
      <c r="EA29" s="206"/>
      <c r="EB29" s="206"/>
      <c r="EC29" s="286"/>
      <c r="ED29" s="286"/>
      <c r="EE29" s="286"/>
      <c r="EF29" s="286"/>
      <c r="EG29" s="286"/>
      <c r="EH29" s="286"/>
      <c r="EI29" s="286"/>
      <c r="EJ29" s="286"/>
      <c r="EK29" s="286"/>
      <c r="EL29" s="286"/>
      <c r="EM29" s="286"/>
      <c r="EN29" s="206"/>
      <c r="EO29" s="206"/>
      <c r="EP29" s="286"/>
      <c r="EQ29" s="286"/>
      <c r="ER29" s="286"/>
      <c r="ES29" s="286"/>
      <c r="ET29" s="286"/>
      <c r="EU29" s="286"/>
      <c r="EV29" s="286"/>
      <c r="EW29" s="286"/>
      <c r="EX29" s="286"/>
      <c r="EY29" s="286"/>
      <c r="EZ29" s="286"/>
      <c r="FA29" s="206"/>
      <c r="FB29" s="206"/>
      <c r="FC29" s="286"/>
      <c r="FD29" s="286"/>
      <c r="FE29" s="286"/>
      <c r="FF29" s="286"/>
      <c r="FG29" s="286"/>
      <c r="FH29" s="286"/>
      <c r="FI29" s="286"/>
      <c r="FJ29" s="286"/>
      <c r="FK29" s="286"/>
      <c r="FL29" s="286"/>
      <c r="FM29" s="286"/>
      <c r="FN29" s="206"/>
      <c r="FO29" s="206"/>
      <c r="FP29" s="286"/>
      <c r="FQ29" s="286"/>
      <c r="FR29" s="286"/>
      <c r="FS29" s="286"/>
      <c r="FT29" s="286"/>
      <c r="FU29" s="286"/>
      <c r="FV29" s="286"/>
      <c r="FW29" s="286"/>
      <c r="FX29" s="286"/>
      <c r="FY29" s="286"/>
      <c r="FZ29" s="286"/>
      <c r="GA29" s="206"/>
      <c r="GB29" s="206"/>
      <c r="GC29" s="286"/>
      <c r="GD29" s="286"/>
      <c r="GE29" s="286"/>
      <c r="GF29" s="286"/>
      <c r="GG29" s="286"/>
      <c r="GH29" s="286"/>
      <c r="GI29" s="286"/>
      <c r="GJ29" s="286"/>
      <c r="GK29" s="286"/>
      <c r="GL29" s="286"/>
      <c r="GM29" s="286"/>
      <c r="GN29" s="206"/>
      <c r="GO29" s="206"/>
      <c r="GP29" s="286"/>
      <c r="GQ29" s="286"/>
      <c r="GR29" s="286"/>
      <c r="GS29" s="286"/>
      <c r="GT29" s="286"/>
      <c r="GU29" s="286"/>
      <c r="GV29" s="286"/>
      <c r="GW29" s="286"/>
      <c r="GX29" s="286"/>
      <c r="GY29" s="286"/>
      <c r="GZ29" s="286"/>
      <c r="HA29" s="206"/>
      <c r="HB29" s="206"/>
      <c r="HC29" s="286"/>
      <c r="HD29" s="286"/>
      <c r="HE29" s="286"/>
      <c r="HF29" s="286"/>
      <c r="HG29" s="286"/>
      <c r="HH29" s="286"/>
      <c r="HI29" s="286"/>
      <c r="HJ29" s="286"/>
      <c r="HK29" s="286"/>
      <c r="HL29" s="286"/>
      <c r="HM29" s="286"/>
      <c r="HN29" s="206"/>
      <c r="HO29" s="206"/>
      <c r="HP29" s="286"/>
      <c r="HQ29" s="286"/>
      <c r="HR29" s="286"/>
      <c r="HS29" s="286"/>
      <c r="HT29" s="286"/>
      <c r="HU29" s="286"/>
      <c r="HV29" s="286"/>
      <c r="HW29" s="286"/>
      <c r="HX29" s="286"/>
      <c r="HY29" s="286"/>
      <c r="HZ29" s="286"/>
      <c r="IA29" s="206"/>
      <c r="IB29" s="206"/>
      <c r="IC29" s="286"/>
      <c r="ID29" s="286"/>
      <c r="IE29" s="286"/>
      <c r="IF29" s="286"/>
      <c r="IG29" s="286"/>
      <c r="IH29" s="286"/>
      <c r="II29" s="286"/>
      <c r="IJ29" s="286"/>
      <c r="IK29" s="286"/>
      <c r="IL29" s="286"/>
      <c r="IM29" s="286"/>
      <c r="IN29" s="206"/>
      <c r="IO29" s="206"/>
      <c r="IP29" s="286"/>
      <c r="IQ29" s="286"/>
      <c r="IR29" s="286"/>
      <c r="IS29" s="286"/>
      <c r="IT29" s="286"/>
      <c r="IU29" s="286"/>
      <c r="IV29" s="286"/>
    </row>
    <row r="30" spans="1:256" x14ac:dyDescent="0.2">
      <c r="A30" s="217"/>
      <c r="B30" s="218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2"/>
      <c r="N30" s="210"/>
      <c r="O30" s="210"/>
      <c r="P30" s="287"/>
      <c r="Q30" s="287"/>
      <c r="R30" s="287"/>
      <c r="S30" s="287"/>
      <c r="T30" s="287"/>
      <c r="U30" s="287"/>
      <c r="V30" s="287"/>
      <c r="W30" s="287"/>
      <c r="X30" s="287"/>
      <c r="Y30" s="287"/>
      <c r="Z30" s="287"/>
      <c r="AA30" s="206"/>
      <c r="AB30" s="206"/>
      <c r="AC30" s="286"/>
      <c r="AD30" s="286"/>
      <c r="AE30" s="286"/>
      <c r="AF30" s="286"/>
      <c r="AG30" s="286"/>
      <c r="AH30" s="286"/>
      <c r="AI30" s="286"/>
      <c r="AJ30" s="286"/>
      <c r="AK30" s="286"/>
      <c r="AL30" s="286"/>
      <c r="AM30" s="286"/>
      <c r="AN30" s="206"/>
      <c r="AO30" s="206"/>
      <c r="AP30" s="286"/>
      <c r="AQ30" s="286"/>
      <c r="AR30" s="286"/>
      <c r="AS30" s="286"/>
      <c r="AT30" s="286"/>
      <c r="AU30" s="286"/>
      <c r="AV30" s="286"/>
      <c r="AW30" s="286"/>
      <c r="AX30" s="286"/>
      <c r="AY30" s="286"/>
      <c r="AZ30" s="286"/>
      <c r="BA30" s="206"/>
      <c r="BB30" s="206"/>
      <c r="BC30" s="286"/>
      <c r="BD30" s="286"/>
      <c r="BE30" s="286"/>
      <c r="BF30" s="286"/>
      <c r="BG30" s="286"/>
      <c r="BH30" s="286"/>
      <c r="BI30" s="286"/>
      <c r="BJ30" s="286"/>
      <c r="BK30" s="286"/>
      <c r="BL30" s="286"/>
      <c r="BM30" s="286"/>
      <c r="BN30" s="206"/>
      <c r="BO30" s="206"/>
      <c r="BP30" s="286"/>
      <c r="BQ30" s="286"/>
      <c r="BR30" s="286"/>
      <c r="BS30" s="286"/>
      <c r="BT30" s="286"/>
      <c r="BU30" s="286"/>
      <c r="BV30" s="286"/>
      <c r="BW30" s="286"/>
      <c r="BX30" s="286"/>
      <c r="BY30" s="286"/>
      <c r="BZ30" s="286"/>
      <c r="CA30" s="206"/>
      <c r="CB30" s="206"/>
      <c r="CC30" s="286"/>
      <c r="CD30" s="286"/>
      <c r="CE30" s="286"/>
      <c r="CF30" s="286"/>
      <c r="CG30" s="286"/>
      <c r="CH30" s="286"/>
      <c r="CI30" s="286"/>
      <c r="CJ30" s="286"/>
      <c r="CK30" s="286"/>
      <c r="CL30" s="286"/>
      <c r="CM30" s="286"/>
      <c r="CN30" s="206"/>
      <c r="CO30" s="206"/>
      <c r="CP30" s="286"/>
      <c r="CQ30" s="286"/>
      <c r="CR30" s="286"/>
      <c r="CS30" s="286"/>
      <c r="CT30" s="286"/>
      <c r="CU30" s="286"/>
      <c r="CV30" s="286"/>
      <c r="CW30" s="286"/>
      <c r="CX30" s="286"/>
      <c r="CY30" s="286"/>
      <c r="CZ30" s="286"/>
      <c r="DA30" s="206"/>
      <c r="DB30" s="206"/>
      <c r="DC30" s="286"/>
      <c r="DD30" s="286"/>
      <c r="DE30" s="286"/>
      <c r="DF30" s="286"/>
      <c r="DG30" s="286"/>
      <c r="DH30" s="286"/>
      <c r="DI30" s="286"/>
      <c r="DJ30" s="286"/>
      <c r="DK30" s="286"/>
      <c r="DL30" s="286"/>
      <c r="DM30" s="286"/>
      <c r="DN30" s="206"/>
      <c r="DO30" s="206"/>
      <c r="DP30" s="286"/>
      <c r="DQ30" s="286"/>
      <c r="DR30" s="286"/>
      <c r="DS30" s="286"/>
      <c r="DT30" s="286"/>
      <c r="DU30" s="286"/>
      <c r="DV30" s="286"/>
      <c r="DW30" s="286"/>
      <c r="DX30" s="286"/>
      <c r="DY30" s="286"/>
      <c r="DZ30" s="286"/>
      <c r="EA30" s="206"/>
      <c r="EB30" s="206"/>
      <c r="EC30" s="286"/>
      <c r="ED30" s="286"/>
      <c r="EE30" s="286"/>
      <c r="EF30" s="286"/>
      <c r="EG30" s="286"/>
      <c r="EH30" s="286"/>
      <c r="EI30" s="286"/>
      <c r="EJ30" s="286"/>
      <c r="EK30" s="286"/>
      <c r="EL30" s="286"/>
      <c r="EM30" s="286"/>
      <c r="EN30" s="206"/>
      <c r="EO30" s="206"/>
      <c r="EP30" s="286"/>
      <c r="EQ30" s="286"/>
      <c r="ER30" s="286"/>
      <c r="ES30" s="286"/>
      <c r="ET30" s="286"/>
      <c r="EU30" s="286"/>
      <c r="EV30" s="286"/>
      <c r="EW30" s="286"/>
      <c r="EX30" s="286"/>
      <c r="EY30" s="286"/>
      <c r="EZ30" s="286"/>
      <c r="FA30" s="206"/>
      <c r="FB30" s="206"/>
      <c r="FC30" s="286"/>
      <c r="FD30" s="286"/>
      <c r="FE30" s="286"/>
      <c r="FF30" s="286"/>
      <c r="FG30" s="286"/>
      <c r="FH30" s="286"/>
      <c r="FI30" s="286"/>
      <c r="FJ30" s="286"/>
      <c r="FK30" s="286"/>
      <c r="FL30" s="286"/>
      <c r="FM30" s="286"/>
      <c r="FN30" s="206"/>
      <c r="FO30" s="206"/>
      <c r="FP30" s="286"/>
      <c r="FQ30" s="286"/>
      <c r="FR30" s="286"/>
      <c r="FS30" s="286"/>
      <c r="FT30" s="286"/>
      <c r="FU30" s="286"/>
      <c r="FV30" s="286"/>
      <c r="FW30" s="286"/>
      <c r="FX30" s="286"/>
      <c r="FY30" s="286"/>
      <c r="FZ30" s="286"/>
      <c r="GA30" s="206"/>
      <c r="GB30" s="206"/>
      <c r="GC30" s="286"/>
      <c r="GD30" s="286"/>
      <c r="GE30" s="286"/>
      <c r="GF30" s="286"/>
      <c r="GG30" s="286"/>
      <c r="GH30" s="286"/>
      <c r="GI30" s="286"/>
      <c r="GJ30" s="286"/>
      <c r="GK30" s="286"/>
      <c r="GL30" s="286"/>
      <c r="GM30" s="286"/>
      <c r="GN30" s="206"/>
      <c r="GO30" s="206"/>
      <c r="GP30" s="286"/>
      <c r="GQ30" s="286"/>
      <c r="GR30" s="286"/>
      <c r="GS30" s="286"/>
      <c r="GT30" s="286"/>
      <c r="GU30" s="286"/>
      <c r="GV30" s="286"/>
      <c r="GW30" s="286"/>
      <c r="GX30" s="286"/>
      <c r="GY30" s="286"/>
      <c r="GZ30" s="286"/>
      <c r="HA30" s="206"/>
      <c r="HB30" s="206"/>
      <c r="HC30" s="286"/>
      <c r="HD30" s="286"/>
      <c r="HE30" s="286"/>
      <c r="HF30" s="286"/>
      <c r="HG30" s="286"/>
      <c r="HH30" s="286"/>
      <c r="HI30" s="286"/>
      <c r="HJ30" s="286"/>
      <c r="HK30" s="286"/>
      <c r="HL30" s="286"/>
      <c r="HM30" s="286"/>
      <c r="HN30" s="206"/>
      <c r="HO30" s="206"/>
      <c r="HP30" s="286"/>
      <c r="HQ30" s="286"/>
      <c r="HR30" s="286"/>
      <c r="HS30" s="286"/>
      <c r="HT30" s="286"/>
      <c r="HU30" s="286"/>
      <c r="HV30" s="286"/>
      <c r="HW30" s="286"/>
      <c r="HX30" s="286"/>
      <c r="HY30" s="286"/>
      <c r="HZ30" s="286"/>
      <c r="IA30" s="206"/>
      <c r="IB30" s="206"/>
      <c r="IC30" s="286"/>
      <c r="ID30" s="286"/>
      <c r="IE30" s="286"/>
      <c r="IF30" s="286"/>
      <c r="IG30" s="286"/>
      <c r="IH30" s="286"/>
      <c r="II30" s="286"/>
      <c r="IJ30" s="286"/>
      <c r="IK30" s="286"/>
      <c r="IL30" s="286"/>
      <c r="IM30" s="286"/>
      <c r="IN30" s="206"/>
      <c r="IO30" s="206"/>
      <c r="IP30" s="286"/>
      <c r="IQ30" s="286"/>
      <c r="IR30" s="286"/>
      <c r="IS30" s="286"/>
      <c r="IT30" s="286"/>
      <c r="IU30" s="286"/>
      <c r="IV30" s="286"/>
    </row>
    <row r="31" spans="1:256" x14ac:dyDescent="0.2">
      <c r="A31" s="217"/>
      <c r="B31" s="218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2"/>
      <c r="N31" s="210"/>
      <c r="O31" s="210"/>
      <c r="P31" s="287"/>
      <c r="Q31" s="287"/>
      <c r="R31" s="287"/>
      <c r="S31" s="287"/>
      <c r="T31" s="287"/>
      <c r="U31" s="287"/>
      <c r="V31" s="287"/>
      <c r="W31" s="287"/>
      <c r="X31" s="287"/>
      <c r="Y31" s="287"/>
      <c r="Z31" s="287"/>
      <c r="AA31" s="206"/>
      <c r="AB31" s="206"/>
      <c r="AC31" s="286"/>
      <c r="AD31" s="286"/>
      <c r="AE31" s="286"/>
      <c r="AF31" s="286"/>
      <c r="AG31" s="286"/>
      <c r="AH31" s="286"/>
      <c r="AI31" s="286"/>
      <c r="AJ31" s="286"/>
      <c r="AK31" s="286"/>
      <c r="AL31" s="286"/>
      <c r="AM31" s="286"/>
      <c r="AN31" s="206"/>
      <c r="AO31" s="206"/>
      <c r="AP31" s="286"/>
      <c r="AQ31" s="286"/>
      <c r="AR31" s="286"/>
      <c r="AS31" s="286"/>
      <c r="AT31" s="286"/>
      <c r="AU31" s="286"/>
      <c r="AV31" s="286"/>
      <c r="AW31" s="286"/>
      <c r="AX31" s="286"/>
      <c r="AY31" s="286"/>
      <c r="AZ31" s="286"/>
      <c r="BA31" s="206"/>
      <c r="BB31" s="206"/>
      <c r="BC31" s="286"/>
      <c r="BD31" s="286"/>
      <c r="BE31" s="286"/>
      <c r="BF31" s="286"/>
      <c r="BG31" s="286"/>
      <c r="BH31" s="286"/>
      <c r="BI31" s="286"/>
      <c r="BJ31" s="286"/>
      <c r="BK31" s="286"/>
      <c r="BL31" s="286"/>
      <c r="BM31" s="286"/>
      <c r="BN31" s="206"/>
      <c r="BO31" s="206"/>
      <c r="BP31" s="286"/>
      <c r="BQ31" s="286"/>
      <c r="BR31" s="286"/>
      <c r="BS31" s="286"/>
      <c r="BT31" s="286"/>
      <c r="BU31" s="286"/>
      <c r="BV31" s="286"/>
      <c r="BW31" s="286"/>
      <c r="BX31" s="286"/>
      <c r="BY31" s="286"/>
      <c r="BZ31" s="286"/>
      <c r="CA31" s="206"/>
      <c r="CB31" s="206"/>
      <c r="CC31" s="286"/>
      <c r="CD31" s="286"/>
      <c r="CE31" s="286"/>
      <c r="CF31" s="286"/>
      <c r="CG31" s="286"/>
      <c r="CH31" s="286"/>
      <c r="CI31" s="286"/>
      <c r="CJ31" s="286"/>
      <c r="CK31" s="286"/>
      <c r="CL31" s="286"/>
      <c r="CM31" s="286"/>
      <c r="CN31" s="206"/>
      <c r="CO31" s="206"/>
      <c r="CP31" s="286"/>
      <c r="CQ31" s="286"/>
      <c r="CR31" s="286"/>
      <c r="CS31" s="286"/>
      <c r="CT31" s="286"/>
      <c r="CU31" s="286"/>
      <c r="CV31" s="286"/>
      <c r="CW31" s="286"/>
      <c r="CX31" s="286"/>
      <c r="CY31" s="286"/>
      <c r="CZ31" s="286"/>
      <c r="DA31" s="206"/>
      <c r="DB31" s="206"/>
      <c r="DC31" s="286"/>
      <c r="DD31" s="286"/>
      <c r="DE31" s="286"/>
      <c r="DF31" s="286"/>
      <c r="DG31" s="286"/>
      <c r="DH31" s="286"/>
      <c r="DI31" s="286"/>
      <c r="DJ31" s="286"/>
      <c r="DK31" s="286"/>
      <c r="DL31" s="286"/>
      <c r="DM31" s="286"/>
      <c r="DN31" s="206"/>
      <c r="DO31" s="206"/>
      <c r="DP31" s="286"/>
      <c r="DQ31" s="286"/>
      <c r="DR31" s="286"/>
      <c r="DS31" s="286"/>
      <c r="DT31" s="286"/>
      <c r="DU31" s="286"/>
      <c r="DV31" s="286"/>
      <c r="DW31" s="286"/>
      <c r="DX31" s="286"/>
      <c r="DY31" s="286"/>
      <c r="DZ31" s="286"/>
      <c r="EA31" s="206"/>
      <c r="EB31" s="206"/>
      <c r="EC31" s="286"/>
      <c r="ED31" s="286"/>
      <c r="EE31" s="286"/>
      <c r="EF31" s="286"/>
      <c r="EG31" s="286"/>
      <c r="EH31" s="286"/>
      <c r="EI31" s="286"/>
      <c r="EJ31" s="286"/>
      <c r="EK31" s="286"/>
      <c r="EL31" s="286"/>
      <c r="EM31" s="286"/>
      <c r="EN31" s="206"/>
      <c r="EO31" s="206"/>
      <c r="EP31" s="286"/>
      <c r="EQ31" s="286"/>
      <c r="ER31" s="286"/>
      <c r="ES31" s="286"/>
      <c r="ET31" s="286"/>
      <c r="EU31" s="286"/>
      <c r="EV31" s="286"/>
      <c r="EW31" s="286"/>
      <c r="EX31" s="286"/>
      <c r="EY31" s="286"/>
      <c r="EZ31" s="286"/>
      <c r="FA31" s="206"/>
      <c r="FB31" s="206"/>
      <c r="FC31" s="286"/>
      <c r="FD31" s="286"/>
      <c r="FE31" s="286"/>
      <c r="FF31" s="286"/>
      <c r="FG31" s="286"/>
      <c r="FH31" s="286"/>
      <c r="FI31" s="286"/>
      <c r="FJ31" s="286"/>
      <c r="FK31" s="286"/>
      <c r="FL31" s="286"/>
      <c r="FM31" s="286"/>
      <c r="FN31" s="206"/>
      <c r="FO31" s="206"/>
      <c r="FP31" s="286"/>
      <c r="FQ31" s="286"/>
      <c r="FR31" s="286"/>
      <c r="FS31" s="286"/>
      <c r="FT31" s="286"/>
      <c r="FU31" s="286"/>
      <c r="FV31" s="286"/>
      <c r="FW31" s="286"/>
      <c r="FX31" s="286"/>
      <c r="FY31" s="286"/>
      <c r="FZ31" s="286"/>
      <c r="GA31" s="206"/>
      <c r="GB31" s="206"/>
      <c r="GC31" s="286"/>
      <c r="GD31" s="286"/>
      <c r="GE31" s="286"/>
      <c r="GF31" s="286"/>
      <c r="GG31" s="286"/>
      <c r="GH31" s="286"/>
      <c r="GI31" s="286"/>
      <c r="GJ31" s="286"/>
      <c r="GK31" s="286"/>
      <c r="GL31" s="286"/>
      <c r="GM31" s="286"/>
      <c r="GN31" s="206"/>
      <c r="GO31" s="206"/>
      <c r="GP31" s="286"/>
      <c r="GQ31" s="286"/>
      <c r="GR31" s="286"/>
      <c r="GS31" s="286"/>
      <c r="GT31" s="286"/>
      <c r="GU31" s="286"/>
      <c r="GV31" s="286"/>
      <c r="GW31" s="286"/>
      <c r="GX31" s="286"/>
      <c r="GY31" s="286"/>
      <c r="GZ31" s="286"/>
      <c r="HA31" s="206"/>
      <c r="HB31" s="206"/>
      <c r="HC31" s="286"/>
      <c r="HD31" s="286"/>
      <c r="HE31" s="286"/>
      <c r="HF31" s="286"/>
      <c r="HG31" s="286"/>
      <c r="HH31" s="286"/>
      <c r="HI31" s="286"/>
      <c r="HJ31" s="286"/>
      <c r="HK31" s="286"/>
      <c r="HL31" s="286"/>
      <c r="HM31" s="286"/>
      <c r="HN31" s="206"/>
      <c r="HO31" s="206"/>
      <c r="HP31" s="286"/>
      <c r="HQ31" s="286"/>
      <c r="HR31" s="286"/>
      <c r="HS31" s="286"/>
      <c r="HT31" s="286"/>
      <c r="HU31" s="286"/>
      <c r="HV31" s="286"/>
      <c r="HW31" s="286"/>
      <c r="HX31" s="286"/>
      <c r="HY31" s="286"/>
      <c r="HZ31" s="286"/>
      <c r="IA31" s="206"/>
      <c r="IB31" s="206"/>
      <c r="IC31" s="286"/>
      <c r="ID31" s="286"/>
      <c r="IE31" s="286"/>
      <c r="IF31" s="286"/>
      <c r="IG31" s="286"/>
      <c r="IH31" s="286"/>
      <c r="II31" s="286"/>
      <c r="IJ31" s="286"/>
      <c r="IK31" s="286"/>
      <c r="IL31" s="286"/>
      <c r="IM31" s="286"/>
      <c r="IN31" s="206"/>
      <c r="IO31" s="206"/>
      <c r="IP31" s="286"/>
      <c r="IQ31" s="286"/>
      <c r="IR31" s="286"/>
      <c r="IS31" s="286"/>
      <c r="IT31" s="286"/>
      <c r="IU31" s="286"/>
      <c r="IV31" s="286"/>
    </row>
    <row r="32" spans="1:256" x14ac:dyDescent="0.2">
      <c r="A32" s="217"/>
      <c r="B32" s="218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2"/>
      <c r="N32" s="222"/>
      <c r="O32" s="222"/>
      <c r="P32" s="288"/>
      <c r="Q32" s="288"/>
      <c r="R32" s="288"/>
      <c r="S32" s="288"/>
      <c r="T32" s="288"/>
      <c r="U32" s="288"/>
      <c r="V32" s="288"/>
      <c r="W32" s="288"/>
      <c r="X32" s="288"/>
      <c r="Y32" s="288"/>
      <c r="Z32" s="289"/>
      <c r="AA32" s="217"/>
      <c r="AB32" s="218"/>
      <c r="AC32" s="281"/>
      <c r="AD32" s="281"/>
      <c r="AE32" s="281"/>
      <c r="AF32" s="281"/>
      <c r="AG32" s="281"/>
      <c r="AH32" s="281"/>
      <c r="AI32" s="281"/>
      <c r="AJ32" s="281"/>
      <c r="AK32" s="281"/>
      <c r="AL32" s="281"/>
      <c r="AM32" s="282"/>
      <c r="AN32" s="217"/>
      <c r="AO32" s="218"/>
      <c r="AP32" s="281"/>
      <c r="AQ32" s="281"/>
      <c r="AR32" s="281"/>
      <c r="AS32" s="281"/>
      <c r="AT32" s="281"/>
      <c r="AU32" s="281"/>
      <c r="AV32" s="281"/>
      <c r="AW32" s="281"/>
      <c r="AX32" s="281"/>
      <c r="AY32" s="281"/>
      <c r="AZ32" s="282"/>
      <c r="BA32" s="217"/>
      <c r="BB32" s="218"/>
      <c r="BC32" s="281"/>
      <c r="BD32" s="281"/>
      <c r="BE32" s="281"/>
      <c r="BF32" s="281"/>
      <c r="BG32" s="281"/>
      <c r="BH32" s="281"/>
      <c r="BI32" s="281"/>
      <c r="BJ32" s="281"/>
      <c r="BK32" s="281"/>
      <c r="BL32" s="281"/>
      <c r="BM32" s="282"/>
      <c r="BN32" s="217"/>
      <c r="BO32" s="218"/>
      <c r="BP32" s="281"/>
      <c r="BQ32" s="281"/>
      <c r="BR32" s="281"/>
      <c r="BS32" s="281"/>
      <c r="BT32" s="281"/>
      <c r="BU32" s="281"/>
      <c r="BV32" s="281"/>
      <c r="BW32" s="281"/>
      <c r="BX32" s="281"/>
      <c r="BY32" s="281"/>
      <c r="BZ32" s="282"/>
      <c r="CA32" s="217"/>
      <c r="CB32" s="218"/>
      <c r="CC32" s="281"/>
      <c r="CD32" s="281"/>
      <c r="CE32" s="281"/>
      <c r="CF32" s="281"/>
      <c r="CG32" s="281"/>
      <c r="CH32" s="281"/>
      <c r="CI32" s="281"/>
      <c r="CJ32" s="281"/>
      <c r="CK32" s="281"/>
      <c r="CL32" s="281"/>
      <c r="CM32" s="282"/>
      <c r="CN32" s="217"/>
      <c r="CO32" s="218"/>
      <c r="CP32" s="281"/>
      <c r="CQ32" s="281"/>
      <c r="CR32" s="281"/>
      <c r="CS32" s="281"/>
      <c r="CT32" s="281"/>
      <c r="CU32" s="281"/>
      <c r="CV32" s="281"/>
      <c r="CW32" s="281"/>
      <c r="CX32" s="281"/>
      <c r="CY32" s="281"/>
      <c r="CZ32" s="282"/>
      <c r="DA32" s="217"/>
      <c r="DB32" s="218"/>
      <c r="DC32" s="281"/>
      <c r="DD32" s="281"/>
      <c r="DE32" s="281"/>
      <c r="DF32" s="281"/>
      <c r="DG32" s="281"/>
      <c r="DH32" s="281"/>
      <c r="DI32" s="281"/>
      <c r="DJ32" s="281"/>
      <c r="DK32" s="281"/>
      <c r="DL32" s="281"/>
      <c r="DM32" s="282"/>
      <c r="DN32" s="217"/>
      <c r="DO32" s="218"/>
      <c r="DP32" s="281"/>
      <c r="DQ32" s="281"/>
      <c r="DR32" s="281"/>
      <c r="DS32" s="281"/>
      <c r="DT32" s="281"/>
      <c r="DU32" s="281"/>
      <c r="DV32" s="281"/>
      <c r="DW32" s="281"/>
      <c r="DX32" s="281"/>
      <c r="DY32" s="281"/>
      <c r="DZ32" s="282"/>
      <c r="EA32" s="217"/>
      <c r="EB32" s="218"/>
      <c r="EC32" s="281"/>
      <c r="ED32" s="281"/>
      <c r="EE32" s="281"/>
      <c r="EF32" s="281"/>
      <c r="EG32" s="281"/>
      <c r="EH32" s="281"/>
      <c r="EI32" s="281"/>
      <c r="EJ32" s="281"/>
      <c r="EK32" s="281"/>
      <c r="EL32" s="281"/>
      <c r="EM32" s="282"/>
      <c r="EN32" s="217"/>
      <c r="EO32" s="218"/>
      <c r="EP32" s="281"/>
      <c r="EQ32" s="281"/>
      <c r="ER32" s="281"/>
      <c r="ES32" s="281"/>
      <c r="ET32" s="281"/>
      <c r="EU32" s="281"/>
      <c r="EV32" s="281"/>
      <c r="EW32" s="281"/>
      <c r="EX32" s="281"/>
      <c r="EY32" s="281"/>
      <c r="EZ32" s="282"/>
      <c r="FA32" s="217"/>
      <c r="FB32" s="218"/>
      <c r="FC32" s="281"/>
      <c r="FD32" s="281"/>
      <c r="FE32" s="281"/>
      <c r="FF32" s="281"/>
      <c r="FG32" s="281"/>
      <c r="FH32" s="281"/>
      <c r="FI32" s="281"/>
      <c r="FJ32" s="281"/>
      <c r="FK32" s="281"/>
      <c r="FL32" s="281"/>
      <c r="FM32" s="282"/>
      <c r="FN32" s="217"/>
      <c r="FO32" s="218"/>
      <c r="FP32" s="281"/>
      <c r="FQ32" s="281"/>
      <c r="FR32" s="281"/>
      <c r="FS32" s="281"/>
      <c r="FT32" s="281"/>
      <c r="FU32" s="281"/>
      <c r="FV32" s="281"/>
      <c r="FW32" s="281"/>
      <c r="FX32" s="281"/>
      <c r="FY32" s="281"/>
      <c r="FZ32" s="282"/>
      <c r="GA32" s="217"/>
      <c r="GB32" s="218"/>
      <c r="GC32" s="281"/>
      <c r="GD32" s="281"/>
      <c r="GE32" s="281"/>
      <c r="GF32" s="281"/>
      <c r="GG32" s="281"/>
      <c r="GH32" s="281"/>
      <c r="GI32" s="281"/>
      <c r="GJ32" s="281"/>
      <c r="GK32" s="281"/>
      <c r="GL32" s="281"/>
      <c r="GM32" s="282"/>
      <c r="GN32" s="217"/>
      <c r="GO32" s="218"/>
      <c r="GP32" s="281"/>
      <c r="GQ32" s="281"/>
      <c r="GR32" s="281"/>
      <c r="GS32" s="281"/>
      <c r="GT32" s="281"/>
      <c r="GU32" s="281"/>
      <c r="GV32" s="281"/>
      <c r="GW32" s="281"/>
      <c r="GX32" s="281"/>
      <c r="GY32" s="281"/>
      <c r="GZ32" s="282"/>
      <c r="HA32" s="217"/>
      <c r="HB32" s="218"/>
      <c r="HC32" s="281"/>
      <c r="HD32" s="281"/>
      <c r="HE32" s="281"/>
      <c r="HF32" s="281"/>
      <c r="HG32" s="281"/>
      <c r="HH32" s="281"/>
      <c r="HI32" s="281"/>
      <c r="HJ32" s="281"/>
      <c r="HK32" s="281"/>
      <c r="HL32" s="281"/>
      <c r="HM32" s="282"/>
      <c r="HN32" s="217"/>
      <c r="HO32" s="218"/>
      <c r="HP32" s="281"/>
      <c r="HQ32" s="281"/>
      <c r="HR32" s="281"/>
      <c r="HS32" s="281"/>
      <c r="HT32" s="281"/>
      <c r="HU32" s="281"/>
      <c r="HV32" s="281"/>
      <c r="HW32" s="281"/>
      <c r="HX32" s="281"/>
      <c r="HY32" s="281"/>
      <c r="HZ32" s="282"/>
      <c r="IA32" s="217"/>
      <c r="IB32" s="218"/>
      <c r="IC32" s="281"/>
      <c r="ID32" s="281"/>
      <c r="IE32" s="281"/>
      <c r="IF32" s="281"/>
      <c r="IG32" s="281"/>
      <c r="IH32" s="281"/>
      <c r="II32" s="281"/>
      <c r="IJ32" s="281"/>
      <c r="IK32" s="281"/>
      <c r="IL32" s="281"/>
      <c r="IM32" s="282"/>
      <c r="IN32" s="217"/>
      <c r="IO32" s="218"/>
      <c r="IP32" s="281"/>
      <c r="IQ32" s="281"/>
      <c r="IR32" s="281"/>
      <c r="IS32" s="281"/>
      <c r="IT32" s="281"/>
      <c r="IU32" s="281"/>
      <c r="IV32" s="281"/>
    </row>
    <row r="33" spans="1:256" x14ac:dyDescent="0.2">
      <c r="A33" s="217"/>
      <c r="B33" s="218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2"/>
      <c r="N33" s="210"/>
      <c r="O33" s="210"/>
      <c r="P33" s="221"/>
      <c r="Q33" s="221"/>
      <c r="R33" s="221"/>
      <c r="S33" s="221"/>
      <c r="T33" s="221"/>
      <c r="U33" s="221"/>
      <c r="V33" s="221"/>
      <c r="W33" s="221"/>
      <c r="X33" s="221"/>
      <c r="Y33" s="221"/>
      <c r="Z33" s="221"/>
      <c r="AA33" s="206"/>
      <c r="AB33" s="206"/>
      <c r="AC33" s="211"/>
      <c r="AD33" s="211"/>
      <c r="AE33" s="211"/>
      <c r="AF33" s="211"/>
      <c r="AG33" s="211"/>
      <c r="AH33" s="211"/>
      <c r="AI33" s="211"/>
      <c r="AJ33" s="211"/>
      <c r="AK33" s="211"/>
      <c r="AL33" s="211"/>
      <c r="AM33" s="211"/>
      <c r="AN33" s="206"/>
      <c r="AO33" s="206"/>
      <c r="AP33" s="211"/>
      <c r="AQ33" s="211"/>
      <c r="AR33" s="211"/>
      <c r="AS33" s="211"/>
      <c r="AT33" s="211"/>
      <c r="AU33" s="211"/>
      <c r="AV33" s="211"/>
      <c r="AW33" s="211"/>
      <c r="AX33" s="211"/>
      <c r="AY33" s="211"/>
      <c r="AZ33" s="211"/>
      <c r="BA33" s="206"/>
      <c r="BB33" s="206"/>
      <c r="BC33" s="211"/>
      <c r="BD33" s="211"/>
      <c r="BE33" s="211"/>
      <c r="BF33" s="211"/>
      <c r="BG33" s="211"/>
      <c r="BH33" s="211"/>
      <c r="BI33" s="211"/>
      <c r="BJ33" s="211"/>
      <c r="BK33" s="211"/>
      <c r="BL33" s="211"/>
      <c r="BM33" s="211"/>
      <c r="BN33" s="206"/>
      <c r="BO33" s="206"/>
      <c r="BP33" s="211"/>
      <c r="BQ33" s="211"/>
      <c r="BR33" s="211"/>
      <c r="BS33" s="211"/>
      <c r="BT33" s="211"/>
      <c r="BU33" s="211"/>
      <c r="BV33" s="211"/>
      <c r="BW33" s="211"/>
      <c r="BX33" s="211"/>
      <c r="BY33" s="211"/>
      <c r="BZ33" s="211"/>
      <c r="CA33" s="206"/>
      <c r="CB33" s="206"/>
      <c r="CC33" s="211"/>
      <c r="CD33" s="211"/>
      <c r="CE33" s="211"/>
      <c r="CF33" s="211"/>
      <c r="CG33" s="211"/>
      <c r="CH33" s="211"/>
      <c r="CI33" s="211"/>
      <c r="CJ33" s="211"/>
      <c r="CK33" s="211"/>
      <c r="CL33" s="211"/>
      <c r="CM33" s="211"/>
      <c r="CN33" s="206"/>
      <c r="CO33" s="206"/>
      <c r="CP33" s="211"/>
      <c r="CQ33" s="211"/>
      <c r="CR33" s="211"/>
      <c r="CS33" s="211"/>
      <c r="CT33" s="211"/>
      <c r="CU33" s="211"/>
      <c r="CV33" s="211"/>
      <c r="CW33" s="211"/>
      <c r="CX33" s="211"/>
      <c r="CY33" s="211"/>
      <c r="CZ33" s="211"/>
      <c r="DA33" s="206"/>
      <c r="DB33" s="206"/>
      <c r="DC33" s="211"/>
      <c r="DD33" s="211"/>
      <c r="DE33" s="211"/>
      <c r="DF33" s="211"/>
      <c r="DG33" s="211"/>
      <c r="DH33" s="211"/>
      <c r="DI33" s="211"/>
      <c r="DJ33" s="211"/>
      <c r="DK33" s="211"/>
      <c r="DL33" s="211"/>
      <c r="DM33" s="211"/>
      <c r="DN33" s="206"/>
      <c r="DO33" s="206"/>
      <c r="DP33" s="211"/>
      <c r="DQ33" s="211"/>
      <c r="DR33" s="211"/>
      <c r="DS33" s="211"/>
      <c r="DT33" s="211"/>
      <c r="DU33" s="211"/>
      <c r="DV33" s="211"/>
      <c r="DW33" s="211"/>
      <c r="DX33" s="211"/>
      <c r="DY33" s="211"/>
      <c r="DZ33" s="211"/>
      <c r="EA33" s="206"/>
      <c r="EB33" s="206"/>
      <c r="EC33" s="211"/>
      <c r="ED33" s="211"/>
      <c r="EE33" s="211"/>
      <c r="EF33" s="211"/>
      <c r="EG33" s="211"/>
      <c r="EH33" s="211"/>
      <c r="EI33" s="211"/>
      <c r="EJ33" s="211"/>
      <c r="EK33" s="211"/>
      <c r="EL33" s="211"/>
      <c r="EM33" s="211"/>
      <c r="EN33" s="206"/>
      <c r="EO33" s="206"/>
      <c r="EP33" s="211"/>
      <c r="EQ33" s="211"/>
      <c r="ER33" s="211"/>
      <c r="ES33" s="211"/>
      <c r="ET33" s="211"/>
      <c r="EU33" s="211"/>
      <c r="EV33" s="211"/>
      <c r="EW33" s="211"/>
      <c r="EX33" s="211"/>
      <c r="EY33" s="211"/>
      <c r="EZ33" s="211"/>
      <c r="FA33" s="206"/>
      <c r="FB33" s="206"/>
      <c r="FC33" s="211"/>
      <c r="FD33" s="211"/>
      <c r="FE33" s="211"/>
      <c r="FF33" s="211"/>
      <c r="FG33" s="211"/>
      <c r="FH33" s="211"/>
      <c r="FI33" s="211"/>
      <c r="FJ33" s="211"/>
      <c r="FK33" s="211"/>
      <c r="FL33" s="211"/>
      <c r="FM33" s="211"/>
      <c r="FN33" s="206"/>
      <c r="FO33" s="206"/>
      <c r="FP33" s="211"/>
      <c r="FQ33" s="211"/>
      <c r="FR33" s="211"/>
      <c r="FS33" s="211"/>
      <c r="FT33" s="211"/>
      <c r="FU33" s="211"/>
      <c r="FV33" s="211"/>
      <c r="FW33" s="211"/>
      <c r="FX33" s="211"/>
      <c r="FY33" s="211"/>
      <c r="FZ33" s="211"/>
      <c r="GA33" s="206"/>
      <c r="GB33" s="206"/>
      <c r="GC33" s="211"/>
      <c r="GD33" s="211"/>
      <c r="GE33" s="211"/>
      <c r="GF33" s="211"/>
      <c r="GG33" s="211"/>
      <c r="GH33" s="211"/>
      <c r="GI33" s="211"/>
      <c r="GJ33" s="211"/>
      <c r="GK33" s="211"/>
      <c r="GL33" s="211"/>
      <c r="GM33" s="211"/>
      <c r="GN33" s="206"/>
      <c r="GO33" s="206"/>
      <c r="GP33" s="211"/>
      <c r="GQ33" s="211"/>
      <c r="GR33" s="211"/>
      <c r="GS33" s="211"/>
      <c r="GT33" s="211"/>
      <c r="GU33" s="211"/>
      <c r="GV33" s="211"/>
      <c r="GW33" s="211"/>
      <c r="GX33" s="211"/>
      <c r="GY33" s="211"/>
      <c r="GZ33" s="211"/>
      <c r="HA33" s="206"/>
      <c r="HB33" s="206"/>
      <c r="HC33" s="211"/>
      <c r="HD33" s="211"/>
      <c r="HE33" s="211"/>
      <c r="HF33" s="211"/>
      <c r="HG33" s="211"/>
      <c r="HH33" s="211"/>
      <c r="HI33" s="211"/>
      <c r="HJ33" s="211"/>
      <c r="HK33" s="211"/>
      <c r="HL33" s="211"/>
      <c r="HM33" s="211"/>
      <c r="HN33" s="206"/>
      <c r="HO33" s="206"/>
      <c r="HP33" s="211"/>
      <c r="HQ33" s="211"/>
      <c r="HR33" s="211"/>
      <c r="HS33" s="211"/>
      <c r="HT33" s="211"/>
      <c r="HU33" s="211"/>
      <c r="HV33" s="211"/>
      <c r="HW33" s="211"/>
      <c r="HX33" s="211"/>
      <c r="HY33" s="211"/>
      <c r="HZ33" s="211"/>
      <c r="IA33" s="206"/>
      <c r="IB33" s="206"/>
      <c r="IC33" s="211"/>
      <c r="ID33" s="211"/>
      <c r="IE33" s="211"/>
      <c r="IF33" s="211"/>
      <c r="IG33" s="211"/>
      <c r="IH33" s="211"/>
      <c r="II33" s="211"/>
      <c r="IJ33" s="211"/>
      <c r="IK33" s="211"/>
      <c r="IL33" s="211"/>
      <c r="IM33" s="211"/>
      <c r="IN33" s="206"/>
      <c r="IO33" s="206"/>
      <c r="IP33" s="211"/>
      <c r="IQ33" s="211"/>
      <c r="IR33" s="211"/>
      <c r="IS33" s="211"/>
      <c r="IT33" s="211"/>
      <c r="IU33" s="211"/>
      <c r="IV33" s="211"/>
    </row>
    <row r="34" spans="1:256" x14ac:dyDescent="0.2">
      <c r="A34" s="217"/>
      <c r="B34" s="218"/>
      <c r="C34" s="281"/>
      <c r="D34" s="281"/>
      <c r="E34" s="281"/>
      <c r="F34" s="281"/>
      <c r="G34" s="281"/>
      <c r="H34" s="281"/>
      <c r="I34" s="281"/>
      <c r="J34" s="281"/>
      <c r="K34" s="281"/>
      <c r="L34" s="281"/>
      <c r="M34" s="282"/>
      <c r="N34" s="210"/>
      <c r="O34" s="210"/>
      <c r="P34" s="221"/>
      <c r="Q34" s="221"/>
      <c r="R34" s="221"/>
      <c r="S34" s="221"/>
      <c r="T34" s="221"/>
      <c r="U34" s="221"/>
      <c r="V34" s="221"/>
      <c r="W34" s="221"/>
      <c r="X34" s="221"/>
      <c r="Y34" s="221"/>
      <c r="Z34" s="221"/>
      <c r="AA34" s="206"/>
      <c r="AB34" s="206"/>
      <c r="AC34" s="211"/>
      <c r="AD34" s="211"/>
      <c r="AE34" s="211"/>
      <c r="AF34" s="211"/>
      <c r="AG34" s="211"/>
      <c r="AH34" s="211"/>
      <c r="AI34" s="211"/>
      <c r="AJ34" s="211"/>
      <c r="AK34" s="211"/>
      <c r="AL34" s="211"/>
      <c r="AM34" s="211"/>
      <c r="AN34" s="206"/>
      <c r="AO34" s="206"/>
      <c r="AP34" s="211"/>
      <c r="AQ34" s="211"/>
      <c r="AR34" s="211"/>
      <c r="AS34" s="211"/>
      <c r="AT34" s="211"/>
      <c r="AU34" s="211"/>
      <c r="AV34" s="211"/>
      <c r="AW34" s="211"/>
      <c r="AX34" s="211"/>
      <c r="AY34" s="211"/>
      <c r="AZ34" s="211"/>
      <c r="BA34" s="206"/>
      <c r="BB34" s="206"/>
      <c r="BC34" s="211"/>
      <c r="BD34" s="211"/>
      <c r="BE34" s="211"/>
      <c r="BF34" s="211"/>
      <c r="BG34" s="211"/>
      <c r="BH34" s="211"/>
      <c r="BI34" s="211"/>
      <c r="BJ34" s="211"/>
      <c r="BK34" s="211"/>
      <c r="BL34" s="211"/>
      <c r="BM34" s="211"/>
      <c r="BN34" s="206"/>
      <c r="BO34" s="206"/>
      <c r="BP34" s="211"/>
      <c r="BQ34" s="211"/>
      <c r="BR34" s="211"/>
      <c r="BS34" s="211"/>
      <c r="BT34" s="211"/>
      <c r="BU34" s="211"/>
      <c r="BV34" s="211"/>
      <c r="BW34" s="211"/>
      <c r="BX34" s="211"/>
      <c r="BY34" s="211"/>
      <c r="BZ34" s="211"/>
      <c r="CA34" s="206"/>
      <c r="CB34" s="206"/>
      <c r="CC34" s="211"/>
      <c r="CD34" s="211"/>
      <c r="CE34" s="211"/>
      <c r="CF34" s="211"/>
      <c r="CG34" s="211"/>
      <c r="CH34" s="211"/>
      <c r="CI34" s="211"/>
      <c r="CJ34" s="211"/>
      <c r="CK34" s="211"/>
      <c r="CL34" s="211"/>
      <c r="CM34" s="211"/>
      <c r="CN34" s="206"/>
      <c r="CO34" s="206"/>
      <c r="CP34" s="211"/>
      <c r="CQ34" s="211"/>
      <c r="CR34" s="211"/>
      <c r="CS34" s="211"/>
      <c r="CT34" s="211"/>
      <c r="CU34" s="211"/>
      <c r="CV34" s="211"/>
      <c r="CW34" s="211"/>
      <c r="CX34" s="211"/>
      <c r="CY34" s="211"/>
      <c r="CZ34" s="211"/>
      <c r="DA34" s="206"/>
      <c r="DB34" s="206"/>
      <c r="DC34" s="211"/>
      <c r="DD34" s="211"/>
      <c r="DE34" s="211"/>
      <c r="DF34" s="211"/>
      <c r="DG34" s="211"/>
      <c r="DH34" s="211"/>
      <c r="DI34" s="211"/>
      <c r="DJ34" s="211"/>
      <c r="DK34" s="211"/>
      <c r="DL34" s="211"/>
      <c r="DM34" s="211"/>
      <c r="DN34" s="206"/>
      <c r="DO34" s="206"/>
      <c r="DP34" s="211"/>
      <c r="DQ34" s="211"/>
      <c r="DR34" s="211"/>
      <c r="DS34" s="211"/>
      <c r="DT34" s="211"/>
      <c r="DU34" s="211"/>
      <c r="DV34" s="211"/>
      <c r="DW34" s="211"/>
      <c r="DX34" s="211"/>
      <c r="DY34" s="211"/>
      <c r="DZ34" s="211"/>
      <c r="EA34" s="206"/>
      <c r="EB34" s="206"/>
      <c r="EC34" s="211"/>
      <c r="ED34" s="211"/>
      <c r="EE34" s="211"/>
      <c r="EF34" s="211"/>
      <c r="EG34" s="211"/>
      <c r="EH34" s="211"/>
      <c r="EI34" s="211"/>
      <c r="EJ34" s="211"/>
      <c r="EK34" s="211"/>
      <c r="EL34" s="211"/>
      <c r="EM34" s="211"/>
      <c r="EN34" s="206"/>
      <c r="EO34" s="206"/>
      <c r="EP34" s="211"/>
      <c r="EQ34" s="211"/>
      <c r="ER34" s="211"/>
      <c r="ES34" s="211"/>
      <c r="ET34" s="211"/>
      <c r="EU34" s="211"/>
      <c r="EV34" s="211"/>
      <c r="EW34" s="211"/>
      <c r="EX34" s="211"/>
      <c r="EY34" s="211"/>
      <c r="EZ34" s="211"/>
      <c r="FA34" s="206"/>
      <c r="FB34" s="206"/>
      <c r="FC34" s="211"/>
      <c r="FD34" s="211"/>
      <c r="FE34" s="211"/>
      <c r="FF34" s="211"/>
      <c r="FG34" s="211"/>
      <c r="FH34" s="211"/>
      <c r="FI34" s="211"/>
      <c r="FJ34" s="211"/>
      <c r="FK34" s="211"/>
      <c r="FL34" s="211"/>
      <c r="FM34" s="211"/>
      <c r="FN34" s="206"/>
      <c r="FO34" s="206"/>
      <c r="FP34" s="211"/>
      <c r="FQ34" s="211"/>
      <c r="FR34" s="211"/>
      <c r="FS34" s="211"/>
      <c r="FT34" s="211"/>
      <c r="FU34" s="211"/>
      <c r="FV34" s="211"/>
      <c r="FW34" s="211"/>
      <c r="FX34" s="211"/>
      <c r="FY34" s="211"/>
      <c r="FZ34" s="211"/>
      <c r="GA34" s="206"/>
      <c r="GB34" s="206"/>
      <c r="GC34" s="211"/>
      <c r="GD34" s="211"/>
      <c r="GE34" s="211"/>
      <c r="GF34" s="211"/>
      <c r="GG34" s="211"/>
      <c r="GH34" s="211"/>
      <c r="GI34" s="211"/>
      <c r="GJ34" s="211"/>
      <c r="GK34" s="211"/>
      <c r="GL34" s="211"/>
      <c r="GM34" s="211"/>
      <c r="GN34" s="206"/>
      <c r="GO34" s="206"/>
      <c r="GP34" s="211"/>
      <c r="GQ34" s="211"/>
      <c r="GR34" s="211"/>
      <c r="GS34" s="211"/>
      <c r="GT34" s="211"/>
      <c r="GU34" s="211"/>
      <c r="GV34" s="211"/>
      <c r="GW34" s="211"/>
      <c r="GX34" s="211"/>
      <c r="GY34" s="211"/>
      <c r="GZ34" s="211"/>
      <c r="HA34" s="206"/>
      <c r="HB34" s="206"/>
      <c r="HC34" s="211"/>
      <c r="HD34" s="211"/>
      <c r="HE34" s="211"/>
      <c r="HF34" s="211"/>
      <c r="HG34" s="211"/>
      <c r="HH34" s="211"/>
      <c r="HI34" s="211"/>
      <c r="HJ34" s="211"/>
      <c r="HK34" s="211"/>
      <c r="HL34" s="211"/>
      <c r="HM34" s="211"/>
      <c r="HN34" s="206"/>
      <c r="HO34" s="206"/>
      <c r="HP34" s="211"/>
      <c r="HQ34" s="211"/>
      <c r="HR34" s="211"/>
      <c r="HS34" s="211"/>
      <c r="HT34" s="211"/>
      <c r="HU34" s="211"/>
      <c r="HV34" s="211"/>
      <c r="HW34" s="211"/>
      <c r="HX34" s="211"/>
      <c r="HY34" s="211"/>
      <c r="HZ34" s="211"/>
      <c r="IA34" s="206"/>
      <c r="IB34" s="206"/>
      <c r="IC34" s="211"/>
      <c r="ID34" s="211"/>
      <c r="IE34" s="211"/>
      <c r="IF34" s="211"/>
      <c r="IG34" s="211"/>
      <c r="IH34" s="211"/>
      <c r="II34" s="211"/>
      <c r="IJ34" s="211"/>
      <c r="IK34" s="211"/>
      <c r="IL34" s="211"/>
      <c r="IM34" s="211"/>
      <c r="IN34" s="206"/>
      <c r="IO34" s="206"/>
      <c r="IP34" s="211"/>
      <c r="IQ34" s="211"/>
      <c r="IR34" s="211"/>
      <c r="IS34" s="211"/>
      <c r="IT34" s="211"/>
      <c r="IU34" s="211"/>
      <c r="IV34" s="211"/>
    </row>
    <row r="35" spans="1:256" x14ac:dyDescent="0.2">
      <c r="A35" s="217"/>
      <c r="B35" s="218"/>
      <c r="C35" s="281"/>
      <c r="D35" s="281"/>
      <c r="E35" s="281"/>
      <c r="F35" s="281"/>
      <c r="G35" s="281"/>
      <c r="H35" s="281"/>
      <c r="I35" s="281"/>
      <c r="J35" s="281"/>
      <c r="K35" s="281"/>
      <c r="L35" s="281"/>
      <c r="M35" s="282"/>
      <c r="N35" s="210"/>
      <c r="O35" s="210"/>
      <c r="P35" s="221"/>
      <c r="Q35" s="221"/>
      <c r="R35" s="221"/>
      <c r="S35" s="221"/>
      <c r="T35" s="221"/>
      <c r="U35" s="221"/>
      <c r="V35" s="221"/>
      <c r="W35" s="221"/>
      <c r="X35" s="221"/>
      <c r="Y35" s="221"/>
      <c r="Z35" s="221"/>
      <c r="AA35" s="206"/>
      <c r="AB35" s="206"/>
      <c r="AC35" s="211"/>
      <c r="AD35" s="211"/>
      <c r="AE35" s="211"/>
      <c r="AF35" s="211"/>
      <c r="AG35" s="211"/>
      <c r="AH35" s="211"/>
      <c r="AI35" s="211"/>
      <c r="AJ35" s="211"/>
      <c r="AK35" s="211"/>
      <c r="AL35" s="211"/>
      <c r="AM35" s="211"/>
      <c r="AN35" s="206"/>
      <c r="AO35" s="206"/>
      <c r="AP35" s="211"/>
      <c r="AQ35" s="211"/>
      <c r="AR35" s="211"/>
      <c r="AS35" s="211"/>
      <c r="AT35" s="211"/>
      <c r="AU35" s="211"/>
      <c r="AV35" s="211"/>
      <c r="AW35" s="211"/>
      <c r="AX35" s="211"/>
      <c r="AY35" s="211"/>
      <c r="AZ35" s="211"/>
      <c r="BA35" s="206"/>
      <c r="BB35" s="206"/>
      <c r="BC35" s="211"/>
      <c r="BD35" s="211"/>
      <c r="BE35" s="211"/>
      <c r="BF35" s="211"/>
      <c r="BG35" s="211"/>
      <c r="BH35" s="211"/>
      <c r="BI35" s="211"/>
      <c r="BJ35" s="211"/>
      <c r="BK35" s="211"/>
      <c r="BL35" s="211"/>
      <c r="BM35" s="211"/>
      <c r="BN35" s="206"/>
      <c r="BO35" s="206"/>
      <c r="BP35" s="211"/>
      <c r="BQ35" s="211"/>
      <c r="BR35" s="211"/>
      <c r="BS35" s="211"/>
      <c r="BT35" s="211"/>
      <c r="BU35" s="211"/>
      <c r="BV35" s="211"/>
      <c r="BW35" s="211"/>
      <c r="BX35" s="211"/>
      <c r="BY35" s="211"/>
      <c r="BZ35" s="211"/>
      <c r="CA35" s="206"/>
      <c r="CB35" s="206"/>
      <c r="CC35" s="211"/>
      <c r="CD35" s="211"/>
      <c r="CE35" s="211"/>
      <c r="CF35" s="211"/>
      <c r="CG35" s="211"/>
      <c r="CH35" s="211"/>
      <c r="CI35" s="211"/>
      <c r="CJ35" s="211"/>
      <c r="CK35" s="211"/>
      <c r="CL35" s="211"/>
      <c r="CM35" s="211"/>
      <c r="CN35" s="206"/>
      <c r="CO35" s="206"/>
      <c r="CP35" s="211"/>
      <c r="CQ35" s="211"/>
      <c r="CR35" s="211"/>
      <c r="CS35" s="211"/>
      <c r="CT35" s="211"/>
      <c r="CU35" s="211"/>
      <c r="CV35" s="211"/>
      <c r="CW35" s="211"/>
      <c r="CX35" s="211"/>
      <c r="CY35" s="211"/>
      <c r="CZ35" s="211"/>
      <c r="DA35" s="206"/>
      <c r="DB35" s="206"/>
      <c r="DC35" s="211"/>
      <c r="DD35" s="211"/>
      <c r="DE35" s="211"/>
      <c r="DF35" s="211"/>
      <c r="DG35" s="211"/>
      <c r="DH35" s="211"/>
      <c r="DI35" s="211"/>
      <c r="DJ35" s="211"/>
      <c r="DK35" s="211"/>
      <c r="DL35" s="211"/>
      <c r="DM35" s="211"/>
      <c r="DN35" s="206"/>
      <c r="DO35" s="206"/>
      <c r="DP35" s="211"/>
      <c r="DQ35" s="211"/>
      <c r="DR35" s="211"/>
      <c r="DS35" s="211"/>
      <c r="DT35" s="211"/>
      <c r="DU35" s="211"/>
      <c r="DV35" s="211"/>
      <c r="DW35" s="211"/>
      <c r="DX35" s="211"/>
      <c r="DY35" s="211"/>
      <c r="DZ35" s="211"/>
      <c r="EA35" s="206"/>
      <c r="EB35" s="206"/>
      <c r="EC35" s="211"/>
      <c r="ED35" s="211"/>
      <c r="EE35" s="211"/>
      <c r="EF35" s="211"/>
      <c r="EG35" s="211"/>
      <c r="EH35" s="211"/>
      <c r="EI35" s="211"/>
      <c r="EJ35" s="211"/>
      <c r="EK35" s="211"/>
      <c r="EL35" s="211"/>
      <c r="EM35" s="211"/>
      <c r="EN35" s="206"/>
      <c r="EO35" s="206"/>
      <c r="EP35" s="211"/>
      <c r="EQ35" s="211"/>
      <c r="ER35" s="211"/>
      <c r="ES35" s="211"/>
      <c r="ET35" s="211"/>
      <c r="EU35" s="211"/>
      <c r="EV35" s="211"/>
      <c r="EW35" s="211"/>
      <c r="EX35" s="211"/>
      <c r="EY35" s="211"/>
      <c r="EZ35" s="211"/>
      <c r="FA35" s="206"/>
      <c r="FB35" s="206"/>
      <c r="FC35" s="211"/>
      <c r="FD35" s="211"/>
      <c r="FE35" s="211"/>
      <c r="FF35" s="211"/>
      <c r="FG35" s="211"/>
      <c r="FH35" s="211"/>
      <c r="FI35" s="211"/>
      <c r="FJ35" s="211"/>
      <c r="FK35" s="211"/>
      <c r="FL35" s="211"/>
      <c r="FM35" s="211"/>
      <c r="FN35" s="206"/>
      <c r="FO35" s="206"/>
      <c r="FP35" s="211"/>
      <c r="FQ35" s="211"/>
      <c r="FR35" s="211"/>
      <c r="FS35" s="211"/>
      <c r="FT35" s="211"/>
      <c r="FU35" s="211"/>
      <c r="FV35" s="211"/>
      <c r="FW35" s="211"/>
      <c r="FX35" s="211"/>
      <c r="FY35" s="211"/>
      <c r="FZ35" s="211"/>
      <c r="GA35" s="206"/>
      <c r="GB35" s="206"/>
      <c r="GC35" s="211"/>
      <c r="GD35" s="211"/>
      <c r="GE35" s="211"/>
      <c r="GF35" s="211"/>
      <c r="GG35" s="211"/>
      <c r="GH35" s="211"/>
      <c r="GI35" s="211"/>
      <c r="GJ35" s="211"/>
      <c r="GK35" s="211"/>
      <c r="GL35" s="211"/>
      <c r="GM35" s="211"/>
      <c r="GN35" s="206"/>
      <c r="GO35" s="206"/>
      <c r="GP35" s="211"/>
      <c r="GQ35" s="211"/>
      <c r="GR35" s="211"/>
      <c r="GS35" s="211"/>
      <c r="GT35" s="211"/>
      <c r="GU35" s="211"/>
      <c r="GV35" s="211"/>
      <c r="GW35" s="211"/>
      <c r="GX35" s="211"/>
      <c r="GY35" s="211"/>
      <c r="GZ35" s="211"/>
      <c r="HA35" s="206"/>
      <c r="HB35" s="206"/>
      <c r="HC35" s="211"/>
      <c r="HD35" s="211"/>
      <c r="HE35" s="211"/>
      <c r="HF35" s="211"/>
      <c r="HG35" s="211"/>
      <c r="HH35" s="211"/>
      <c r="HI35" s="211"/>
      <c r="HJ35" s="211"/>
      <c r="HK35" s="211"/>
      <c r="HL35" s="211"/>
      <c r="HM35" s="211"/>
      <c r="HN35" s="206"/>
      <c r="HO35" s="206"/>
      <c r="HP35" s="211"/>
      <c r="HQ35" s="211"/>
      <c r="HR35" s="211"/>
      <c r="HS35" s="211"/>
      <c r="HT35" s="211"/>
      <c r="HU35" s="211"/>
      <c r="HV35" s="211"/>
      <c r="HW35" s="211"/>
      <c r="HX35" s="211"/>
      <c r="HY35" s="211"/>
      <c r="HZ35" s="211"/>
      <c r="IA35" s="206"/>
      <c r="IB35" s="206"/>
      <c r="IC35" s="211"/>
      <c r="ID35" s="211"/>
      <c r="IE35" s="211"/>
      <c r="IF35" s="211"/>
      <c r="IG35" s="211"/>
      <c r="IH35" s="211"/>
      <c r="II35" s="211"/>
      <c r="IJ35" s="211"/>
      <c r="IK35" s="211"/>
      <c r="IL35" s="211"/>
      <c r="IM35" s="211"/>
      <c r="IN35" s="206"/>
      <c r="IO35" s="206"/>
      <c r="IP35" s="211"/>
      <c r="IQ35" s="211"/>
      <c r="IR35" s="211"/>
      <c r="IS35" s="211"/>
      <c r="IT35" s="211"/>
      <c r="IU35" s="211"/>
      <c r="IV35" s="211"/>
    </row>
    <row r="36" spans="1:256" x14ac:dyDescent="0.2">
      <c r="A36" s="217"/>
      <c r="B36" s="218"/>
      <c r="C36" s="281"/>
      <c r="D36" s="281"/>
      <c r="E36" s="281"/>
      <c r="F36" s="281"/>
      <c r="G36" s="281"/>
      <c r="H36" s="281"/>
      <c r="I36" s="281"/>
      <c r="J36" s="281"/>
      <c r="K36" s="281"/>
      <c r="L36" s="281"/>
      <c r="M36" s="282"/>
      <c r="N36" s="210"/>
      <c r="O36" s="210"/>
      <c r="P36" s="221"/>
      <c r="Q36" s="221"/>
      <c r="R36" s="221"/>
      <c r="S36" s="221"/>
      <c r="T36" s="221"/>
      <c r="U36" s="221"/>
      <c r="V36" s="221"/>
      <c r="W36" s="221"/>
      <c r="X36" s="221"/>
      <c r="Y36" s="221"/>
      <c r="Z36" s="221"/>
      <c r="AA36" s="206"/>
      <c r="AB36" s="206"/>
      <c r="AC36" s="211"/>
      <c r="AD36" s="211"/>
      <c r="AE36" s="211"/>
      <c r="AF36" s="211"/>
      <c r="AG36" s="211"/>
      <c r="AH36" s="211"/>
      <c r="AI36" s="211"/>
      <c r="AJ36" s="211"/>
      <c r="AK36" s="211"/>
      <c r="AL36" s="211"/>
      <c r="AM36" s="211"/>
      <c r="AN36" s="206"/>
      <c r="AO36" s="206"/>
      <c r="AP36" s="211"/>
      <c r="AQ36" s="211"/>
      <c r="AR36" s="211"/>
      <c r="AS36" s="211"/>
      <c r="AT36" s="211"/>
      <c r="AU36" s="211"/>
      <c r="AV36" s="211"/>
      <c r="AW36" s="211"/>
      <c r="AX36" s="211"/>
      <c r="AY36" s="211"/>
      <c r="AZ36" s="211"/>
      <c r="BA36" s="206"/>
      <c r="BB36" s="206"/>
      <c r="BC36" s="211"/>
      <c r="BD36" s="211"/>
      <c r="BE36" s="211"/>
      <c r="BF36" s="211"/>
      <c r="BG36" s="211"/>
      <c r="BH36" s="211"/>
      <c r="BI36" s="211"/>
      <c r="BJ36" s="211"/>
      <c r="BK36" s="211"/>
      <c r="BL36" s="211"/>
      <c r="BM36" s="211"/>
      <c r="BN36" s="206"/>
      <c r="BO36" s="206"/>
      <c r="BP36" s="211"/>
      <c r="BQ36" s="211"/>
      <c r="BR36" s="211"/>
      <c r="BS36" s="211"/>
      <c r="BT36" s="211"/>
      <c r="BU36" s="211"/>
      <c r="BV36" s="211"/>
      <c r="BW36" s="211"/>
      <c r="BX36" s="211"/>
      <c r="BY36" s="211"/>
      <c r="BZ36" s="211"/>
      <c r="CA36" s="206"/>
      <c r="CB36" s="206"/>
      <c r="CC36" s="211"/>
      <c r="CD36" s="211"/>
      <c r="CE36" s="211"/>
      <c r="CF36" s="211"/>
      <c r="CG36" s="211"/>
      <c r="CH36" s="211"/>
      <c r="CI36" s="211"/>
      <c r="CJ36" s="211"/>
      <c r="CK36" s="211"/>
      <c r="CL36" s="211"/>
      <c r="CM36" s="211"/>
      <c r="CN36" s="206"/>
      <c r="CO36" s="206"/>
      <c r="CP36" s="211"/>
      <c r="CQ36" s="211"/>
      <c r="CR36" s="211"/>
      <c r="CS36" s="211"/>
      <c r="CT36" s="211"/>
      <c r="CU36" s="211"/>
      <c r="CV36" s="211"/>
      <c r="CW36" s="211"/>
      <c r="CX36" s="211"/>
      <c r="CY36" s="211"/>
      <c r="CZ36" s="211"/>
      <c r="DA36" s="206"/>
      <c r="DB36" s="206"/>
      <c r="DC36" s="211"/>
      <c r="DD36" s="211"/>
      <c r="DE36" s="211"/>
      <c r="DF36" s="211"/>
      <c r="DG36" s="211"/>
      <c r="DH36" s="211"/>
      <c r="DI36" s="211"/>
      <c r="DJ36" s="211"/>
      <c r="DK36" s="211"/>
      <c r="DL36" s="211"/>
      <c r="DM36" s="211"/>
      <c r="DN36" s="206"/>
      <c r="DO36" s="206"/>
      <c r="DP36" s="211"/>
      <c r="DQ36" s="211"/>
      <c r="DR36" s="211"/>
      <c r="DS36" s="211"/>
      <c r="DT36" s="211"/>
      <c r="DU36" s="211"/>
      <c r="DV36" s="211"/>
      <c r="DW36" s="211"/>
      <c r="DX36" s="211"/>
      <c r="DY36" s="211"/>
      <c r="DZ36" s="211"/>
      <c r="EA36" s="206"/>
      <c r="EB36" s="206"/>
      <c r="EC36" s="211"/>
      <c r="ED36" s="211"/>
      <c r="EE36" s="211"/>
      <c r="EF36" s="211"/>
      <c r="EG36" s="211"/>
      <c r="EH36" s="211"/>
      <c r="EI36" s="211"/>
      <c r="EJ36" s="211"/>
      <c r="EK36" s="211"/>
      <c r="EL36" s="211"/>
      <c r="EM36" s="211"/>
      <c r="EN36" s="206"/>
      <c r="EO36" s="206"/>
      <c r="EP36" s="211"/>
      <c r="EQ36" s="211"/>
      <c r="ER36" s="211"/>
      <c r="ES36" s="211"/>
      <c r="ET36" s="211"/>
      <c r="EU36" s="211"/>
      <c r="EV36" s="211"/>
      <c r="EW36" s="211"/>
      <c r="EX36" s="211"/>
      <c r="EY36" s="211"/>
      <c r="EZ36" s="211"/>
      <c r="FA36" s="206"/>
      <c r="FB36" s="206"/>
      <c r="FC36" s="211"/>
      <c r="FD36" s="211"/>
      <c r="FE36" s="211"/>
      <c r="FF36" s="211"/>
      <c r="FG36" s="211"/>
      <c r="FH36" s="211"/>
      <c r="FI36" s="211"/>
      <c r="FJ36" s="211"/>
      <c r="FK36" s="211"/>
      <c r="FL36" s="211"/>
      <c r="FM36" s="211"/>
      <c r="FN36" s="206"/>
      <c r="FO36" s="206"/>
      <c r="FP36" s="211"/>
      <c r="FQ36" s="211"/>
      <c r="FR36" s="211"/>
      <c r="FS36" s="211"/>
      <c r="FT36" s="211"/>
      <c r="FU36" s="211"/>
      <c r="FV36" s="211"/>
      <c r="FW36" s="211"/>
      <c r="FX36" s="211"/>
      <c r="FY36" s="211"/>
      <c r="FZ36" s="211"/>
      <c r="GA36" s="206"/>
      <c r="GB36" s="206"/>
      <c r="GC36" s="211"/>
      <c r="GD36" s="211"/>
      <c r="GE36" s="211"/>
      <c r="GF36" s="211"/>
      <c r="GG36" s="211"/>
      <c r="GH36" s="211"/>
      <c r="GI36" s="211"/>
      <c r="GJ36" s="211"/>
      <c r="GK36" s="211"/>
      <c r="GL36" s="211"/>
      <c r="GM36" s="211"/>
      <c r="GN36" s="206"/>
      <c r="GO36" s="206"/>
      <c r="GP36" s="211"/>
      <c r="GQ36" s="211"/>
      <c r="GR36" s="211"/>
      <c r="GS36" s="211"/>
      <c r="GT36" s="211"/>
      <c r="GU36" s="211"/>
      <c r="GV36" s="211"/>
      <c r="GW36" s="211"/>
      <c r="GX36" s="211"/>
      <c r="GY36" s="211"/>
      <c r="GZ36" s="211"/>
      <c r="HA36" s="206"/>
      <c r="HB36" s="206"/>
      <c r="HC36" s="211"/>
      <c r="HD36" s="211"/>
      <c r="HE36" s="211"/>
      <c r="HF36" s="211"/>
      <c r="HG36" s="211"/>
      <c r="HH36" s="211"/>
      <c r="HI36" s="211"/>
      <c r="HJ36" s="211"/>
      <c r="HK36" s="211"/>
      <c r="HL36" s="211"/>
      <c r="HM36" s="211"/>
      <c r="HN36" s="206"/>
      <c r="HO36" s="206"/>
      <c r="HP36" s="211"/>
      <c r="HQ36" s="211"/>
      <c r="HR36" s="211"/>
      <c r="HS36" s="211"/>
      <c r="HT36" s="211"/>
      <c r="HU36" s="211"/>
      <c r="HV36" s="211"/>
      <c r="HW36" s="211"/>
      <c r="HX36" s="211"/>
      <c r="HY36" s="211"/>
      <c r="HZ36" s="211"/>
      <c r="IA36" s="206"/>
      <c r="IB36" s="206"/>
      <c r="IC36" s="211"/>
      <c r="ID36" s="211"/>
      <c r="IE36" s="211"/>
      <c r="IF36" s="211"/>
      <c r="IG36" s="211"/>
      <c r="IH36" s="211"/>
      <c r="II36" s="211"/>
      <c r="IJ36" s="211"/>
      <c r="IK36" s="211"/>
      <c r="IL36" s="211"/>
      <c r="IM36" s="211"/>
      <c r="IN36" s="206"/>
      <c r="IO36" s="206"/>
      <c r="IP36" s="211"/>
      <c r="IQ36" s="211"/>
      <c r="IR36" s="211"/>
      <c r="IS36" s="211"/>
      <c r="IT36" s="211"/>
      <c r="IU36" s="211"/>
      <c r="IV36" s="211"/>
    </row>
    <row r="37" spans="1:256" x14ac:dyDescent="0.2">
      <c r="A37" s="217"/>
      <c r="B37" s="218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2"/>
      <c r="N37" s="210"/>
      <c r="O37" s="210"/>
      <c r="P37" s="221"/>
      <c r="Q37" s="221"/>
      <c r="R37" s="221"/>
      <c r="S37" s="221"/>
      <c r="T37" s="221"/>
      <c r="U37" s="221"/>
      <c r="V37" s="221"/>
      <c r="W37" s="221"/>
      <c r="X37" s="221"/>
      <c r="Y37" s="221"/>
      <c r="Z37" s="221"/>
      <c r="AA37" s="206"/>
      <c r="AB37" s="206"/>
      <c r="AC37" s="211"/>
      <c r="AD37" s="211"/>
      <c r="AE37" s="211"/>
      <c r="AF37" s="211"/>
      <c r="AG37" s="211"/>
      <c r="AH37" s="211"/>
      <c r="AI37" s="211"/>
      <c r="AJ37" s="211"/>
      <c r="AK37" s="211"/>
      <c r="AL37" s="211"/>
      <c r="AM37" s="211"/>
      <c r="AN37" s="206"/>
      <c r="AO37" s="206"/>
      <c r="AP37" s="211"/>
      <c r="AQ37" s="211"/>
      <c r="AR37" s="211"/>
      <c r="AS37" s="211"/>
      <c r="AT37" s="211"/>
      <c r="AU37" s="211"/>
      <c r="AV37" s="211"/>
      <c r="AW37" s="211"/>
      <c r="AX37" s="211"/>
      <c r="AY37" s="211"/>
      <c r="AZ37" s="211"/>
      <c r="BA37" s="206"/>
      <c r="BB37" s="206"/>
      <c r="BC37" s="211"/>
      <c r="BD37" s="211"/>
      <c r="BE37" s="211"/>
      <c r="BF37" s="211"/>
      <c r="BG37" s="211"/>
      <c r="BH37" s="211"/>
      <c r="BI37" s="211"/>
      <c r="BJ37" s="211"/>
      <c r="BK37" s="211"/>
      <c r="BL37" s="211"/>
      <c r="BM37" s="211"/>
      <c r="BN37" s="206"/>
      <c r="BO37" s="206"/>
      <c r="BP37" s="211"/>
      <c r="BQ37" s="211"/>
      <c r="BR37" s="211"/>
      <c r="BS37" s="211"/>
      <c r="BT37" s="211"/>
      <c r="BU37" s="211"/>
      <c r="BV37" s="211"/>
      <c r="BW37" s="211"/>
      <c r="BX37" s="211"/>
      <c r="BY37" s="211"/>
      <c r="BZ37" s="211"/>
      <c r="CA37" s="206"/>
      <c r="CB37" s="206"/>
      <c r="CC37" s="211"/>
      <c r="CD37" s="211"/>
      <c r="CE37" s="211"/>
      <c r="CF37" s="211"/>
      <c r="CG37" s="211"/>
      <c r="CH37" s="211"/>
      <c r="CI37" s="211"/>
      <c r="CJ37" s="211"/>
      <c r="CK37" s="211"/>
      <c r="CL37" s="211"/>
      <c r="CM37" s="211"/>
      <c r="CN37" s="206"/>
      <c r="CO37" s="206"/>
      <c r="CP37" s="211"/>
      <c r="CQ37" s="211"/>
      <c r="CR37" s="211"/>
      <c r="CS37" s="211"/>
      <c r="CT37" s="211"/>
      <c r="CU37" s="211"/>
      <c r="CV37" s="211"/>
      <c r="CW37" s="211"/>
      <c r="CX37" s="211"/>
      <c r="CY37" s="211"/>
      <c r="CZ37" s="211"/>
      <c r="DA37" s="206"/>
      <c r="DB37" s="206"/>
      <c r="DC37" s="211"/>
      <c r="DD37" s="211"/>
      <c r="DE37" s="211"/>
      <c r="DF37" s="211"/>
      <c r="DG37" s="211"/>
      <c r="DH37" s="211"/>
      <c r="DI37" s="211"/>
      <c r="DJ37" s="211"/>
      <c r="DK37" s="211"/>
      <c r="DL37" s="211"/>
      <c r="DM37" s="211"/>
      <c r="DN37" s="206"/>
      <c r="DO37" s="206"/>
      <c r="DP37" s="211"/>
      <c r="DQ37" s="211"/>
      <c r="DR37" s="211"/>
      <c r="DS37" s="211"/>
      <c r="DT37" s="211"/>
      <c r="DU37" s="211"/>
      <c r="DV37" s="211"/>
      <c r="DW37" s="211"/>
      <c r="DX37" s="211"/>
      <c r="DY37" s="211"/>
      <c r="DZ37" s="211"/>
      <c r="EA37" s="206"/>
      <c r="EB37" s="206"/>
      <c r="EC37" s="211"/>
      <c r="ED37" s="211"/>
      <c r="EE37" s="211"/>
      <c r="EF37" s="211"/>
      <c r="EG37" s="211"/>
      <c r="EH37" s="211"/>
      <c r="EI37" s="211"/>
      <c r="EJ37" s="211"/>
      <c r="EK37" s="211"/>
      <c r="EL37" s="211"/>
      <c r="EM37" s="211"/>
      <c r="EN37" s="206"/>
      <c r="EO37" s="206"/>
      <c r="EP37" s="211"/>
      <c r="EQ37" s="211"/>
      <c r="ER37" s="211"/>
      <c r="ES37" s="211"/>
      <c r="ET37" s="211"/>
      <c r="EU37" s="211"/>
      <c r="EV37" s="211"/>
      <c r="EW37" s="211"/>
      <c r="EX37" s="211"/>
      <c r="EY37" s="211"/>
      <c r="EZ37" s="211"/>
      <c r="FA37" s="206"/>
      <c r="FB37" s="206"/>
      <c r="FC37" s="211"/>
      <c r="FD37" s="211"/>
      <c r="FE37" s="211"/>
      <c r="FF37" s="211"/>
      <c r="FG37" s="211"/>
      <c r="FH37" s="211"/>
      <c r="FI37" s="211"/>
      <c r="FJ37" s="211"/>
      <c r="FK37" s="211"/>
      <c r="FL37" s="211"/>
      <c r="FM37" s="211"/>
      <c r="FN37" s="206"/>
      <c r="FO37" s="206"/>
      <c r="FP37" s="211"/>
      <c r="FQ37" s="211"/>
      <c r="FR37" s="211"/>
      <c r="FS37" s="211"/>
      <c r="FT37" s="211"/>
      <c r="FU37" s="211"/>
      <c r="FV37" s="211"/>
      <c r="FW37" s="211"/>
      <c r="FX37" s="211"/>
      <c r="FY37" s="211"/>
      <c r="FZ37" s="211"/>
      <c r="GA37" s="206"/>
      <c r="GB37" s="206"/>
      <c r="GC37" s="211"/>
      <c r="GD37" s="211"/>
      <c r="GE37" s="211"/>
      <c r="GF37" s="211"/>
      <c r="GG37" s="211"/>
      <c r="GH37" s="211"/>
      <c r="GI37" s="211"/>
      <c r="GJ37" s="211"/>
      <c r="GK37" s="211"/>
      <c r="GL37" s="211"/>
      <c r="GM37" s="211"/>
      <c r="GN37" s="206"/>
      <c r="GO37" s="206"/>
      <c r="GP37" s="211"/>
      <c r="GQ37" s="211"/>
      <c r="GR37" s="211"/>
      <c r="GS37" s="211"/>
      <c r="GT37" s="211"/>
      <c r="GU37" s="211"/>
      <c r="GV37" s="211"/>
      <c r="GW37" s="211"/>
      <c r="GX37" s="211"/>
      <c r="GY37" s="211"/>
      <c r="GZ37" s="211"/>
      <c r="HA37" s="206"/>
      <c r="HB37" s="206"/>
      <c r="HC37" s="211"/>
      <c r="HD37" s="211"/>
      <c r="HE37" s="211"/>
      <c r="HF37" s="211"/>
      <c r="HG37" s="211"/>
      <c r="HH37" s="211"/>
      <c r="HI37" s="211"/>
      <c r="HJ37" s="211"/>
      <c r="HK37" s="211"/>
      <c r="HL37" s="211"/>
      <c r="HM37" s="211"/>
      <c r="HN37" s="206"/>
      <c r="HO37" s="206"/>
      <c r="HP37" s="211"/>
      <c r="HQ37" s="211"/>
      <c r="HR37" s="211"/>
      <c r="HS37" s="211"/>
      <c r="HT37" s="211"/>
      <c r="HU37" s="211"/>
      <c r="HV37" s="211"/>
      <c r="HW37" s="211"/>
      <c r="HX37" s="211"/>
      <c r="HY37" s="211"/>
      <c r="HZ37" s="211"/>
      <c r="IA37" s="206"/>
      <c r="IB37" s="206"/>
      <c r="IC37" s="211"/>
      <c r="ID37" s="211"/>
      <c r="IE37" s="211"/>
      <c r="IF37" s="211"/>
      <c r="IG37" s="211"/>
      <c r="IH37" s="211"/>
      <c r="II37" s="211"/>
      <c r="IJ37" s="211"/>
      <c r="IK37" s="211"/>
      <c r="IL37" s="211"/>
      <c r="IM37" s="211"/>
      <c r="IN37" s="206"/>
      <c r="IO37" s="206"/>
      <c r="IP37" s="211"/>
      <c r="IQ37" s="211"/>
      <c r="IR37" s="211"/>
      <c r="IS37" s="211"/>
      <c r="IT37" s="211"/>
      <c r="IU37" s="211"/>
      <c r="IV37" s="211"/>
    </row>
    <row r="38" spans="1:256" x14ac:dyDescent="0.2">
      <c r="A38" s="217"/>
      <c r="B38" s="218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2"/>
      <c r="N38" s="210"/>
      <c r="O38" s="210"/>
      <c r="P38" s="287"/>
      <c r="Q38" s="287"/>
      <c r="R38" s="287"/>
      <c r="S38" s="287"/>
      <c r="T38" s="287"/>
      <c r="U38" s="287"/>
      <c r="V38" s="287"/>
      <c r="W38" s="287"/>
      <c r="X38" s="287"/>
      <c r="Y38" s="287"/>
      <c r="Z38" s="287"/>
      <c r="AA38" s="206"/>
      <c r="AB38" s="206"/>
      <c r="AC38" s="286"/>
      <c r="AD38" s="286"/>
      <c r="AE38" s="286"/>
      <c r="AF38" s="286"/>
      <c r="AG38" s="286"/>
      <c r="AH38" s="286"/>
      <c r="AI38" s="286"/>
      <c r="AJ38" s="286"/>
      <c r="AK38" s="286"/>
      <c r="AL38" s="286"/>
      <c r="AM38" s="286"/>
      <c r="AN38" s="206"/>
      <c r="AO38" s="206"/>
      <c r="AP38" s="286"/>
      <c r="AQ38" s="286"/>
      <c r="AR38" s="286"/>
      <c r="AS38" s="286"/>
      <c r="AT38" s="286"/>
      <c r="AU38" s="286"/>
      <c r="AV38" s="286"/>
      <c r="AW38" s="286"/>
      <c r="AX38" s="286"/>
      <c r="AY38" s="286"/>
      <c r="AZ38" s="286"/>
      <c r="BA38" s="206"/>
      <c r="BB38" s="206"/>
      <c r="BC38" s="286"/>
      <c r="BD38" s="286"/>
      <c r="BE38" s="286"/>
      <c r="BF38" s="286"/>
      <c r="BG38" s="286"/>
      <c r="BH38" s="286"/>
      <c r="BI38" s="286"/>
      <c r="BJ38" s="286"/>
      <c r="BK38" s="286"/>
      <c r="BL38" s="286"/>
      <c r="BM38" s="286"/>
      <c r="BN38" s="206"/>
      <c r="BO38" s="206"/>
      <c r="BP38" s="286"/>
      <c r="BQ38" s="286"/>
      <c r="BR38" s="286"/>
      <c r="BS38" s="286"/>
      <c r="BT38" s="286"/>
      <c r="BU38" s="286"/>
      <c r="BV38" s="286"/>
      <c r="BW38" s="286"/>
      <c r="BX38" s="286"/>
      <c r="BY38" s="286"/>
      <c r="BZ38" s="286"/>
      <c r="CA38" s="206"/>
      <c r="CB38" s="206"/>
      <c r="CC38" s="286"/>
      <c r="CD38" s="286"/>
      <c r="CE38" s="286"/>
      <c r="CF38" s="286"/>
      <c r="CG38" s="286"/>
      <c r="CH38" s="286"/>
      <c r="CI38" s="286"/>
      <c r="CJ38" s="286"/>
      <c r="CK38" s="286"/>
      <c r="CL38" s="286"/>
      <c r="CM38" s="286"/>
      <c r="CN38" s="206"/>
      <c r="CO38" s="206"/>
      <c r="CP38" s="286"/>
      <c r="CQ38" s="286"/>
      <c r="CR38" s="286"/>
      <c r="CS38" s="286"/>
      <c r="CT38" s="286"/>
      <c r="CU38" s="286"/>
      <c r="CV38" s="286"/>
      <c r="CW38" s="286"/>
      <c r="CX38" s="286"/>
      <c r="CY38" s="286"/>
      <c r="CZ38" s="286"/>
      <c r="DA38" s="206"/>
      <c r="DB38" s="206"/>
      <c r="DC38" s="286"/>
      <c r="DD38" s="286"/>
      <c r="DE38" s="286"/>
      <c r="DF38" s="286"/>
      <c r="DG38" s="286"/>
      <c r="DH38" s="286"/>
      <c r="DI38" s="286"/>
      <c r="DJ38" s="286"/>
      <c r="DK38" s="286"/>
      <c r="DL38" s="286"/>
      <c r="DM38" s="286"/>
      <c r="DN38" s="206"/>
      <c r="DO38" s="206"/>
      <c r="DP38" s="286"/>
      <c r="DQ38" s="286"/>
      <c r="DR38" s="286"/>
      <c r="DS38" s="286"/>
      <c r="DT38" s="286"/>
      <c r="DU38" s="286"/>
      <c r="DV38" s="286"/>
      <c r="DW38" s="286"/>
      <c r="DX38" s="286"/>
      <c r="DY38" s="286"/>
      <c r="DZ38" s="286"/>
      <c r="EA38" s="206"/>
      <c r="EB38" s="206"/>
      <c r="EC38" s="286"/>
      <c r="ED38" s="286"/>
      <c r="EE38" s="286"/>
      <c r="EF38" s="286"/>
      <c r="EG38" s="286"/>
      <c r="EH38" s="286"/>
      <c r="EI38" s="286"/>
      <c r="EJ38" s="286"/>
      <c r="EK38" s="286"/>
      <c r="EL38" s="286"/>
      <c r="EM38" s="286"/>
      <c r="EN38" s="206"/>
      <c r="EO38" s="206"/>
      <c r="EP38" s="286"/>
      <c r="EQ38" s="286"/>
      <c r="ER38" s="286"/>
      <c r="ES38" s="286"/>
      <c r="ET38" s="286"/>
      <c r="EU38" s="286"/>
      <c r="EV38" s="286"/>
      <c r="EW38" s="286"/>
      <c r="EX38" s="286"/>
      <c r="EY38" s="286"/>
      <c r="EZ38" s="286"/>
      <c r="FA38" s="206"/>
      <c r="FB38" s="206"/>
      <c r="FC38" s="286"/>
      <c r="FD38" s="286"/>
      <c r="FE38" s="286"/>
      <c r="FF38" s="286"/>
      <c r="FG38" s="286"/>
      <c r="FH38" s="286"/>
      <c r="FI38" s="286"/>
      <c r="FJ38" s="286"/>
      <c r="FK38" s="286"/>
      <c r="FL38" s="286"/>
      <c r="FM38" s="286"/>
      <c r="FN38" s="206"/>
      <c r="FO38" s="206"/>
      <c r="FP38" s="286"/>
      <c r="FQ38" s="286"/>
      <c r="FR38" s="286"/>
      <c r="FS38" s="286"/>
      <c r="FT38" s="286"/>
      <c r="FU38" s="286"/>
      <c r="FV38" s="286"/>
      <c r="FW38" s="286"/>
      <c r="FX38" s="286"/>
      <c r="FY38" s="286"/>
      <c r="FZ38" s="286"/>
      <c r="GA38" s="206"/>
      <c r="GB38" s="206"/>
      <c r="GC38" s="286"/>
      <c r="GD38" s="286"/>
      <c r="GE38" s="286"/>
      <c r="GF38" s="286"/>
      <c r="GG38" s="286"/>
      <c r="GH38" s="286"/>
      <c r="GI38" s="286"/>
      <c r="GJ38" s="286"/>
      <c r="GK38" s="286"/>
      <c r="GL38" s="286"/>
      <c r="GM38" s="286"/>
      <c r="GN38" s="206"/>
      <c r="GO38" s="206"/>
      <c r="GP38" s="286"/>
      <c r="GQ38" s="286"/>
      <c r="GR38" s="286"/>
      <c r="GS38" s="286"/>
      <c r="GT38" s="286"/>
      <c r="GU38" s="286"/>
      <c r="GV38" s="286"/>
      <c r="GW38" s="286"/>
      <c r="GX38" s="286"/>
      <c r="GY38" s="286"/>
      <c r="GZ38" s="286"/>
      <c r="HA38" s="206"/>
      <c r="HB38" s="206"/>
      <c r="HC38" s="286"/>
      <c r="HD38" s="286"/>
      <c r="HE38" s="286"/>
      <c r="HF38" s="286"/>
      <c r="HG38" s="286"/>
      <c r="HH38" s="286"/>
      <c r="HI38" s="286"/>
      <c r="HJ38" s="286"/>
      <c r="HK38" s="286"/>
      <c r="HL38" s="286"/>
      <c r="HM38" s="286"/>
      <c r="HN38" s="206"/>
      <c r="HO38" s="206"/>
      <c r="HP38" s="286"/>
      <c r="HQ38" s="286"/>
      <c r="HR38" s="286"/>
      <c r="HS38" s="286"/>
      <c r="HT38" s="286"/>
      <c r="HU38" s="286"/>
      <c r="HV38" s="286"/>
      <c r="HW38" s="286"/>
      <c r="HX38" s="286"/>
      <c r="HY38" s="286"/>
      <c r="HZ38" s="286"/>
      <c r="IA38" s="206"/>
      <c r="IB38" s="206"/>
      <c r="IC38" s="286"/>
      <c r="ID38" s="286"/>
      <c r="IE38" s="286"/>
      <c r="IF38" s="286"/>
      <c r="IG38" s="286"/>
      <c r="IH38" s="286"/>
      <c r="II38" s="286"/>
      <c r="IJ38" s="286"/>
      <c r="IK38" s="286"/>
      <c r="IL38" s="286"/>
      <c r="IM38" s="286"/>
      <c r="IN38" s="206"/>
      <c r="IO38" s="206"/>
      <c r="IP38" s="286"/>
      <c r="IQ38" s="286"/>
      <c r="IR38" s="286"/>
      <c r="IS38" s="286"/>
      <c r="IT38" s="286"/>
      <c r="IU38" s="286"/>
      <c r="IV38" s="286"/>
    </row>
    <row r="39" spans="1:256" x14ac:dyDescent="0.2">
      <c r="A39" s="217"/>
      <c r="B39" s="218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2"/>
      <c r="N39" s="210"/>
      <c r="O39" s="210"/>
      <c r="P39" s="287"/>
      <c r="Q39" s="287"/>
      <c r="R39" s="287"/>
      <c r="S39" s="287"/>
      <c r="T39" s="287"/>
      <c r="U39" s="287"/>
      <c r="V39" s="287"/>
      <c r="W39" s="287"/>
      <c r="X39" s="287"/>
      <c r="Y39" s="287"/>
      <c r="Z39" s="287"/>
      <c r="AA39" s="206"/>
      <c r="AB39" s="206"/>
      <c r="AC39" s="286"/>
      <c r="AD39" s="286"/>
      <c r="AE39" s="286"/>
      <c r="AF39" s="286"/>
      <c r="AG39" s="286"/>
      <c r="AH39" s="286"/>
      <c r="AI39" s="286"/>
      <c r="AJ39" s="286"/>
      <c r="AK39" s="286"/>
      <c r="AL39" s="286"/>
      <c r="AM39" s="286"/>
      <c r="AN39" s="206"/>
      <c r="AO39" s="206"/>
      <c r="AP39" s="286"/>
      <c r="AQ39" s="286"/>
      <c r="AR39" s="286"/>
      <c r="AS39" s="286"/>
      <c r="AT39" s="286"/>
      <c r="AU39" s="286"/>
      <c r="AV39" s="286"/>
      <c r="AW39" s="286"/>
      <c r="AX39" s="286"/>
      <c r="AY39" s="286"/>
      <c r="AZ39" s="286"/>
      <c r="BA39" s="206"/>
      <c r="BB39" s="206"/>
      <c r="BC39" s="286"/>
      <c r="BD39" s="286"/>
      <c r="BE39" s="286"/>
      <c r="BF39" s="286"/>
      <c r="BG39" s="286"/>
      <c r="BH39" s="286"/>
      <c r="BI39" s="286"/>
      <c r="BJ39" s="286"/>
      <c r="BK39" s="286"/>
      <c r="BL39" s="286"/>
      <c r="BM39" s="286"/>
      <c r="BN39" s="206"/>
      <c r="BO39" s="206"/>
      <c r="BP39" s="286"/>
      <c r="BQ39" s="286"/>
      <c r="BR39" s="286"/>
      <c r="BS39" s="286"/>
      <c r="BT39" s="286"/>
      <c r="BU39" s="286"/>
      <c r="BV39" s="286"/>
      <c r="BW39" s="286"/>
      <c r="BX39" s="286"/>
      <c r="BY39" s="286"/>
      <c r="BZ39" s="286"/>
      <c r="CA39" s="206"/>
      <c r="CB39" s="206"/>
      <c r="CC39" s="286"/>
      <c r="CD39" s="286"/>
      <c r="CE39" s="286"/>
      <c r="CF39" s="286"/>
      <c r="CG39" s="286"/>
      <c r="CH39" s="286"/>
      <c r="CI39" s="286"/>
      <c r="CJ39" s="286"/>
      <c r="CK39" s="286"/>
      <c r="CL39" s="286"/>
      <c r="CM39" s="286"/>
      <c r="CN39" s="206"/>
      <c r="CO39" s="206"/>
      <c r="CP39" s="286"/>
      <c r="CQ39" s="286"/>
      <c r="CR39" s="286"/>
      <c r="CS39" s="286"/>
      <c r="CT39" s="286"/>
      <c r="CU39" s="286"/>
      <c r="CV39" s="286"/>
      <c r="CW39" s="286"/>
      <c r="CX39" s="286"/>
      <c r="CY39" s="286"/>
      <c r="CZ39" s="286"/>
      <c r="DA39" s="206"/>
      <c r="DB39" s="206"/>
      <c r="DC39" s="286"/>
      <c r="DD39" s="286"/>
      <c r="DE39" s="286"/>
      <c r="DF39" s="286"/>
      <c r="DG39" s="286"/>
      <c r="DH39" s="286"/>
      <c r="DI39" s="286"/>
      <c r="DJ39" s="286"/>
      <c r="DK39" s="286"/>
      <c r="DL39" s="286"/>
      <c r="DM39" s="286"/>
      <c r="DN39" s="206"/>
      <c r="DO39" s="206"/>
      <c r="DP39" s="286"/>
      <c r="DQ39" s="286"/>
      <c r="DR39" s="286"/>
      <c r="DS39" s="286"/>
      <c r="DT39" s="286"/>
      <c r="DU39" s="286"/>
      <c r="DV39" s="286"/>
      <c r="DW39" s="286"/>
      <c r="DX39" s="286"/>
      <c r="DY39" s="286"/>
      <c r="DZ39" s="286"/>
      <c r="EA39" s="206"/>
      <c r="EB39" s="206"/>
      <c r="EC39" s="286"/>
      <c r="ED39" s="286"/>
      <c r="EE39" s="286"/>
      <c r="EF39" s="286"/>
      <c r="EG39" s="286"/>
      <c r="EH39" s="286"/>
      <c r="EI39" s="286"/>
      <c r="EJ39" s="286"/>
      <c r="EK39" s="286"/>
      <c r="EL39" s="286"/>
      <c r="EM39" s="286"/>
      <c r="EN39" s="206"/>
      <c r="EO39" s="206"/>
      <c r="EP39" s="286"/>
      <c r="EQ39" s="286"/>
      <c r="ER39" s="286"/>
      <c r="ES39" s="286"/>
      <c r="ET39" s="286"/>
      <c r="EU39" s="286"/>
      <c r="EV39" s="286"/>
      <c r="EW39" s="286"/>
      <c r="EX39" s="286"/>
      <c r="EY39" s="286"/>
      <c r="EZ39" s="286"/>
      <c r="FA39" s="206"/>
      <c r="FB39" s="206"/>
      <c r="FC39" s="286"/>
      <c r="FD39" s="286"/>
      <c r="FE39" s="286"/>
      <c r="FF39" s="286"/>
      <c r="FG39" s="286"/>
      <c r="FH39" s="286"/>
      <c r="FI39" s="286"/>
      <c r="FJ39" s="286"/>
      <c r="FK39" s="286"/>
      <c r="FL39" s="286"/>
      <c r="FM39" s="286"/>
      <c r="FN39" s="206"/>
      <c r="FO39" s="206"/>
      <c r="FP39" s="286"/>
      <c r="FQ39" s="286"/>
      <c r="FR39" s="286"/>
      <c r="FS39" s="286"/>
      <c r="FT39" s="286"/>
      <c r="FU39" s="286"/>
      <c r="FV39" s="286"/>
      <c r="FW39" s="286"/>
      <c r="FX39" s="286"/>
      <c r="FY39" s="286"/>
      <c r="FZ39" s="286"/>
      <c r="GA39" s="206"/>
      <c r="GB39" s="206"/>
      <c r="GC39" s="286"/>
      <c r="GD39" s="286"/>
      <c r="GE39" s="286"/>
      <c r="GF39" s="286"/>
      <c r="GG39" s="286"/>
      <c r="GH39" s="286"/>
      <c r="GI39" s="286"/>
      <c r="GJ39" s="286"/>
      <c r="GK39" s="286"/>
      <c r="GL39" s="286"/>
      <c r="GM39" s="286"/>
      <c r="GN39" s="206"/>
      <c r="GO39" s="206"/>
      <c r="GP39" s="286"/>
      <c r="GQ39" s="286"/>
      <c r="GR39" s="286"/>
      <c r="GS39" s="286"/>
      <c r="GT39" s="286"/>
      <c r="GU39" s="286"/>
      <c r="GV39" s="286"/>
      <c r="GW39" s="286"/>
      <c r="GX39" s="286"/>
      <c r="GY39" s="286"/>
      <c r="GZ39" s="286"/>
      <c r="HA39" s="206"/>
      <c r="HB39" s="206"/>
      <c r="HC39" s="286"/>
      <c r="HD39" s="286"/>
      <c r="HE39" s="286"/>
      <c r="HF39" s="286"/>
      <c r="HG39" s="286"/>
      <c r="HH39" s="286"/>
      <c r="HI39" s="286"/>
      <c r="HJ39" s="286"/>
      <c r="HK39" s="286"/>
      <c r="HL39" s="286"/>
      <c r="HM39" s="286"/>
      <c r="HN39" s="206"/>
      <c r="HO39" s="206"/>
      <c r="HP39" s="286"/>
      <c r="HQ39" s="286"/>
      <c r="HR39" s="286"/>
      <c r="HS39" s="286"/>
      <c r="HT39" s="286"/>
      <c r="HU39" s="286"/>
      <c r="HV39" s="286"/>
      <c r="HW39" s="286"/>
      <c r="HX39" s="286"/>
      <c r="HY39" s="286"/>
      <c r="HZ39" s="286"/>
      <c r="IA39" s="206"/>
      <c r="IB39" s="206"/>
      <c r="IC39" s="286"/>
      <c r="ID39" s="286"/>
      <c r="IE39" s="286"/>
      <c r="IF39" s="286"/>
      <c r="IG39" s="286"/>
      <c r="IH39" s="286"/>
      <c r="II39" s="286"/>
      <c r="IJ39" s="286"/>
      <c r="IK39" s="286"/>
      <c r="IL39" s="286"/>
      <c r="IM39" s="286"/>
      <c r="IN39" s="206"/>
      <c r="IO39" s="206"/>
      <c r="IP39" s="286"/>
      <c r="IQ39" s="286"/>
      <c r="IR39" s="286"/>
      <c r="IS39" s="286"/>
      <c r="IT39" s="286"/>
      <c r="IU39" s="286"/>
      <c r="IV39" s="286"/>
    </row>
    <row r="40" spans="1:256" x14ac:dyDescent="0.2">
      <c r="A40" s="217"/>
      <c r="B40" s="218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2"/>
      <c r="N40" s="210"/>
      <c r="O40" s="210"/>
      <c r="P40" s="287"/>
      <c r="Q40" s="287"/>
      <c r="R40" s="287"/>
      <c r="S40" s="287"/>
      <c r="T40" s="287"/>
      <c r="U40" s="287"/>
      <c r="V40" s="287"/>
      <c r="W40" s="287"/>
      <c r="X40" s="287"/>
      <c r="Y40" s="287"/>
      <c r="Z40" s="287"/>
      <c r="AA40" s="206"/>
      <c r="AB40" s="206"/>
      <c r="AC40" s="286"/>
      <c r="AD40" s="286"/>
      <c r="AE40" s="286"/>
      <c r="AF40" s="286"/>
      <c r="AG40" s="286"/>
      <c r="AH40" s="286"/>
      <c r="AI40" s="286"/>
      <c r="AJ40" s="286"/>
      <c r="AK40" s="286"/>
      <c r="AL40" s="286"/>
      <c r="AM40" s="286"/>
      <c r="AN40" s="206"/>
      <c r="AO40" s="206"/>
      <c r="AP40" s="286"/>
      <c r="AQ40" s="286"/>
      <c r="AR40" s="286"/>
      <c r="AS40" s="286"/>
      <c r="AT40" s="286"/>
      <c r="AU40" s="286"/>
      <c r="AV40" s="286"/>
      <c r="AW40" s="286"/>
      <c r="AX40" s="286"/>
      <c r="AY40" s="286"/>
      <c r="AZ40" s="286"/>
      <c r="BA40" s="206"/>
      <c r="BB40" s="206"/>
      <c r="BC40" s="286"/>
      <c r="BD40" s="286"/>
      <c r="BE40" s="286"/>
      <c r="BF40" s="286"/>
      <c r="BG40" s="286"/>
      <c r="BH40" s="286"/>
      <c r="BI40" s="286"/>
      <c r="BJ40" s="286"/>
      <c r="BK40" s="286"/>
      <c r="BL40" s="286"/>
      <c r="BM40" s="286"/>
      <c r="BN40" s="206"/>
      <c r="BO40" s="206"/>
      <c r="BP40" s="286"/>
      <c r="BQ40" s="286"/>
      <c r="BR40" s="286"/>
      <c r="BS40" s="286"/>
      <c r="BT40" s="286"/>
      <c r="BU40" s="286"/>
      <c r="BV40" s="286"/>
      <c r="BW40" s="286"/>
      <c r="BX40" s="286"/>
      <c r="BY40" s="286"/>
      <c r="BZ40" s="286"/>
      <c r="CA40" s="206"/>
      <c r="CB40" s="206"/>
      <c r="CC40" s="286"/>
      <c r="CD40" s="286"/>
      <c r="CE40" s="286"/>
      <c r="CF40" s="286"/>
      <c r="CG40" s="286"/>
      <c r="CH40" s="286"/>
      <c r="CI40" s="286"/>
      <c r="CJ40" s="286"/>
      <c r="CK40" s="286"/>
      <c r="CL40" s="286"/>
      <c r="CM40" s="286"/>
      <c r="CN40" s="206"/>
      <c r="CO40" s="206"/>
      <c r="CP40" s="286"/>
      <c r="CQ40" s="286"/>
      <c r="CR40" s="286"/>
      <c r="CS40" s="286"/>
      <c r="CT40" s="286"/>
      <c r="CU40" s="286"/>
      <c r="CV40" s="286"/>
      <c r="CW40" s="286"/>
      <c r="CX40" s="286"/>
      <c r="CY40" s="286"/>
      <c r="CZ40" s="286"/>
      <c r="DA40" s="206"/>
      <c r="DB40" s="206"/>
      <c r="DC40" s="286"/>
      <c r="DD40" s="286"/>
      <c r="DE40" s="286"/>
      <c r="DF40" s="286"/>
      <c r="DG40" s="286"/>
      <c r="DH40" s="286"/>
      <c r="DI40" s="286"/>
      <c r="DJ40" s="286"/>
      <c r="DK40" s="286"/>
      <c r="DL40" s="286"/>
      <c r="DM40" s="286"/>
      <c r="DN40" s="206"/>
      <c r="DO40" s="206"/>
      <c r="DP40" s="286"/>
      <c r="DQ40" s="286"/>
      <c r="DR40" s="286"/>
      <c r="DS40" s="286"/>
      <c r="DT40" s="286"/>
      <c r="DU40" s="286"/>
      <c r="DV40" s="286"/>
      <c r="DW40" s="286"/>
      <c r="DX40" s="286"/>
      <c r="DY40" s="286"/>
      <c r="DZ40" s="286"/>
      <c r="EA40" s="206"/>
      <c r="EB40" s="206"/>
      <c r="EC40" s="286"/>
      <c r="ED40" s="286"/>
      <c r="EE40" s="286"/>
      <c r="EF40" s="286"/>
      <c r="EG40" s="286"/>
      <c r="EH40" s="286"/>
      <c r="EI40" s="286"/>
      <c r="EJ40" s="286"/>
      <c r="EK40" s="286"/>
      <c r="EL40" s="286"/>
      <c r="EM40" s="286"/>
      <c r="EN40" s="206"/>
      <c r="EO40" s="206"/>
      <c r="EP40" s="286"/>
      <c r="EQ40" s="286"/>
      <c r="ER40" s="286"/>
      <c r="ES40" s="286"/>
      <c r="ET40" s="286"/>
      <c r="EU40" s="286"/>
      <c r="EV40" s="286"/>
      <c r="EW40" s="286"/>
      <c r="EX40" s="286"/>
      <c r="EY40" s="286"/>
      <c r="EZ40" s="286"/>
      <c r="FA40" s="206"/>
      <c r="FB40" s="206"/>
      <c r="FC40" s="286"/>
      <c r="FD40" s="286"/>
      <c r="FE40" s="286"/>
      <c r="FF40" s="286"/>
      <c r="FG40" s="286"/>
      <c r="FH40" s="286"/>
      <c r="FI40" s="286"/>
      <c r="FJ40" s="286"/>
      <c r="FK40" s="286"/>
      <c r="FL40" s="286"/>
      <c r="FM40" s="286"/>
      <c r="FN40" s="206"/>
      <c r="FO40" s="206"/>
      <c r="FP40" s="286"/>
      <c r="FQ40" s="286"/>
      <c r="FR40" s="286"/>
      <c r="FS40" s="286"/>
      <c r="FT40" s="286"/>
      <c r="FU40" s="286"/>
      <c r="FV40" s="286"/>
      <c r="FW40" s="286"/>
      <c r="FX40" s="286"/>
      <c r="FY40" s="286"/>
      <c r="FZ40" s="286"/>
      <c r="GA40" s="206"/>
      <c r="GB40" s="206"/>
      <c r="GC40" s="286"/>
      <c r="GD40" s="286"/>
      <c r="GE40" s="286"/>
      <c r="GF40" s="286"/>
      <c r="GG40" s="286"/>
      <c r="GH40" s="286"/>
      <c r="GI40" s="286"/>
      <c r="GJ40" s="286"/>
      <c r="GK40" s="286"/>
      <c r="GL40" s="286"/>
      <c r="GM40" s="286"/>
      <c r="GN40" s="206"/>
      <c r="GO40" s="206"/>
      <c r="GP40" s="286"/>
      <c r="GQ40" s="286"/>
      <c r="GR40" s="286"/>
      <c r="GS40" s="286"/>
      <c r="GT40" s="286"/>
      <c r="GU40" s="286"/>
      <c r="GV40" s="286"/>
      <c r="GW40" s="286"/>
      <c r="GX40" s="286"/>
      <c r="GY40" s="286"/>
      <c r="GZ40" s="286"/>
      <c r="HA40" s="206"/>
      <c r="HB40" s="206"/>
      <c r="HC40" s="286"/>
      <c r="HD40" s="286"/>
      <c r="HE40" s="286"/>
      <c r="HF40" s="286"/>
      <c r="HG40" s="286"/>
      <c r="HH40" s="286"/>
      <c r="HI40" s="286"/>
      <c r="HJ40" s="286"/>
      <c r="HK40" s="286"/>
      <c r="HL40" s="286"/>
      <c r="HM40" s="286"/>
      <c r="HN40" s="206"/>
      <c r="HO40" s="206"/>
      <c r="HP40" s="286"/>
      <c r="HQ40" s="286"/>
      <c r="HR40" s="286"/>
      <c r="HS40" s="286"/>
      <c r="HT40" s="286"/>
      <c r="HU40" s="286"/>
      <c r="HV40" s="286"/>
      <c r="HW40" s="286"/>
      <c r="HX40" s="286"/>
      <c r="HY40" s="286"/>
      <c r="HZ40" s="286"/>
      <c r="IA40" s="206"/>
      <c r="IB40" s="206"/>
      <c r="IC40" s="286"/>
      <c r="ID40" s="286"/>
      <c r="IE40" s="286"/>
      <c r="IF40" s="286"/>
      <c r="IG40" s="286"/>
      <c r="IH40" s="286"/>
      <c r="II40" s="286"/>
      <c r="IJ40" s="286"/>
      <c r="IK40" s="286"/>
      <c r="IL40" s="286"/>
      <c r="IM40" s="286"/>
      <c r="IN40" s="206"/>
      <c r="IO40" s="206"/>
      <c r="IP40" s="286"/>
      <c r="IQ40" s="286"/>
      <c r="IR40" s="286"/>
      <c r="IS40" s="286"/>
      <c r="IT40" s="286"/>
      <c r="IU40" s="286"/>
      <c r="IV40" s="286"/>
    </row>
    <row r="41" spans="1:256" x14ac:dyDescent="0.2">
      <c r="A41" s="217"/>
      <c r="B41" s="218"/>
      <c r="C41" s="281"/>
      <c r="D41" s="281"/>
      <c r="E41" s="281"/>
      <c r="F41" s="281"/>
      <c r="G41" s="281"/>
      <c r="H41" s="281"/>
      <c r="I41" s="281"/>
      <c r="J41" s="281"/>
      <c r="K41" s="281"/>
      <c r="L41" s="281"/>
      <c r="M41" s="282"/>
      <c r="N41" s="210"/>
      <c r="O41" s="210"/>
      <c r="P41" s="221"/>
      <c r="Q41" s="221"/>
      <c r="R41" s="221"/>
      <c r="S41" s="221"/>
      <c r="T41" s="221"/>
      <c r="U41" s="221"/>
      <c r="V41" s="221"/>
      <c r="W41" s="221"/>
      <c r="X41" s="221"/>
      <c r="Y41" s="221"/>
      <c r="Z41" s="221"/>
      <c r="AA41" s="206"/>
      <c r="AB41" s="206"/>
      <c r="AC41" s="211"/>
      <c r="AD41" s="211"/>
      <c r="AE41" s="211"/>
      <c r="AF41" s="211"/>
      <c r="AG41" s="211"/>
      <c r="AH41" s="211"/>
      <c r="AI41" s="211"/>
      <c r="AJ41" s="211"/>
      <c r="AK41" s="211"/>
      <c r="AL41" s="211"/>
      <c r="AM41" s="211"/>
      <c r="AN41" s="206"/>
      <c r="AO41" s="206"/>
      <c r="AP41" s="211"/>
      <c r="AQ41" s="211"/>
      <c r="AR41" s="211"/>
      <c r="AS41" s="211"/>
      <c r="AT41" s="211"/>
      <c r="AU41" s="211"/>
      <c r="AV41" s="211"/>
      <c r="AW41" s="211"/>
      <c r="AX41" s="211"/>
      <c r="AY41" s="211"/>
      <c r="AZ41" s="211"/>
      <c r="BA41" s="206"/>
      <c r="BB41" s="206"/>
      <c r="BC41" s="211"/>
      <c r="BD41" s="211"/>
      <c r="BE41" s="211"/>
      <c r="BF41" s="211"/>
      <c r="BG41" s="211"/>
      <c r="BH41" s="211"/>
      <c r="BI41" s="211"/>
      <c r="BJ41" s="211"/>
      <c r="BK41" s="211"/>
      <c r="BL41" s="211"/>
      <c r="BM41" s="211"/>
      <c r="BN41" s="206"/>
      <c r="BO41" s="206"/>
      <c r="BP41" s="211"/>
      <c r="BQ41" s="211"/>
      <c r="BR41" s="211"/>
      <c r="BS41" s="211"/>
      <c r="BT41" s="211"/>
      <c r="BU41" s="211"/>
      <c r="BV41" s="211"/>
      <c r="BW41" s="211"/>
      <c r="BX41" s="211"/>
      <c r="BY41" s="211"/>
      <c r="BZ41" s="211"/>
      <c r="CA41" s="206"/>
      <c r="CB41" s="206"/>
      <c r="CC41" s="211"/>
      <c r="CD41" s="211"/>
      <c r="CE41" s="211"/>
      <c r="CF41" s="211"/>
      <c r="CG41" s="211"/>
      <c r="CH41" s="211"/>
      <c r="CI41" s="211"/>
      <c r="CJ41" s="211"/>
      <c r="CK41" s="211"/>
      <c r="CL41" s="211"/>
      <c r="CM41" s="211"/>
      <c r="CN41" s="206"/>
      <c r="CO41" s="206"/>
      <c r="CP41" s="211"/>
      <c r="CQ41" s="211"/>
      <c r="CR41" s="211"/>
      <c r="CS41" s="211"/>
      <c r="CT41" s="211"/>
      <c r="CU41" s="211"/>
      <c r="CV41" s="211"/>
      <c r="CW41" s="211"/>
      <c r="CX41" s="211"/>
      <c r="CY41" s="211"/>
      <c r="CZ41" s="211"/>
      <c r="DA41" s="206"/>
      <c r="DB41" s="206"/>
      <c r="DC41" s="211"/>
      <c r="DD41" s="211"/>
      <c r="DE41" s="211"/>
      <c r="DF41" s="211"/>
      <c r="DG41" s="211"/>
      <c r="DH41" s="211"/>
      <c r="DI41" s="211"/>
      <c r="DJ41" s="211"/>
      <c r="DK41" s="211"/>
      <c r="DL41" s="211"/>
      <c r="DM41" s="211"/>
      <c r="DN41" s="206"/>
      <c r="DO41" s="206"/>
      <c r="DP41" s="211"/>
      <c r="DQ41" s="211"/>
      <c r="DR41" s="211"/>
      <c r="DS41" s="211"/>
      <c r="DT41" s="211"/>
      <c r="DU41" s="211"/>
      <c r="DV41" s="211"/>
      <c r="DW41" s="211"/>
      <c r="DX41" s="211"/>
      <c r="DY41" s="211"/>
      <c r="DZ41" s="211"/>
      <c r="EA41" s="206"/>
      <c r="EB41" s="206"/>
      <c r="EC41" s="211"/>
      <c r="ED41" s="211"/>
      <c r="EE41" s="211"/>
      <c r="EF41" s="211"/>
      <c r="EG41" s="211"/>
      <c r="EH41" s="211"/>
      <c r="EI41" s="211"/>
      <c r="EJ41" s="211"/>
      <c r="EK41" s="211"/>
      <c r="EL41" s="211"/>
      <c r="EM41" s="211"/>
      <c r="EN41" s="206"/>
      <c r="EO41" s="206"/>
      <c r="EP41" s="211"/>
      <c r="EQ41" s="211"/>
      <c r="ER41" s="211"/>
      <c r="ES41" s="211"/>
      <c r="ET41" s="211"/>
      <c r="EU41" s="211"/>
      <c r="EV41" s="211"/>
      <c r="EW41" s="211"/>
      <c r="EX41" s="211"/>
      <c r="EY41" s="211"/>
      <c r="EZ41" s="211"/>
      <c r="FA41" s="206"/>
      <c r="FB41" s="206"/>
      <c r="FC41" s="211"/>
      <c r="FD41" s="211"/>
      <c r="FE41" s="211"/>
      <c r="FF41" s="211"/>
      <c r="FG41" s="211"/>
      <c r="FH41" s="211"/>
      <c r="FI41" s="211"/>
      <c r="FJ41" s="211"/>
      <c r="FK41" s="211"/>
      <c r="FL41" s="211"/>
      <c r="FM41" s="211"/>
      <c r="FN41" s="206"/>
      <c r="FO41" s="206"/>
      <c r="FP41" s="211"/>
      <c r="FQ41" s="211"/>
      <c r="FR41" s="211"/>
      <c r="FS41" s="211"/>
      <c r="FT41" s="211"/>
      <c r="FU41" s="211"/>
      <c r="FV41" s="211"/>
      <c r="FW41" s="211"/>
      <c r="FX41" s="211"/>
      <c r="FY41" s="211"/>
      <c r="FZ41" s="211"/>
      <c r="GA41" s="206"/>
      <c r="GB41" s="206"/>
      <c r="GC41" s="211"/>
      <c r="GD41" s="211"/>
      <c r="GE41" s="211"/>
      <c r="GF41" s="211"/>
      <c r="GG41" s="211"/>
      <c r="GH41" s="211"/>
      <c r="GI41" s="211"/>
      <c r="GJ41" s="211"/>
      <c r="GK41" s="211"/>
      <c r="GL41" s="211"/>
      <c r="GM41" s="211"/>
      <c r="GN41" s="206"/>
      <c r="GO41" s="206"/>
      <c r="GP41" s="211"/>
      <c r="GQ41" s="211"/>
      <c r="GR41" s="211"/>
      <c r="GS41" s="211"/>
      <c r="GT41" s="211"/>
      <c r="GU41" s="211"/>
      <c r="GV41" s="211"/>
      <c r="GW41" s="211"/>
      <c r="GX41" s="211"/>
      <c r="GY41" s="211"/>
      <c r="GZ41" s="211"/>
      <c r="HA41" s="206"/>
      <c r="HB41" s="206"/>
      <c r="HC41" s="211"/>
      <c r="HD41" s="211"/>
      <c r="HE41" s="211"/>
      <c r="HF41" s="211"/>
      <c r="HG41" s="211"/>
      <c r="HH41" s="211"/>
      <c r="HI41" s="211"/>
      <c r="HJ41" s="211"/>
      <c r="HK41" s="211"/>
      <c r="HL41" s="211"/>
      <c r="HM41" s="211"/>
      <c r="HN41" s="206"/>
      <c r="HO41" s="206"/>
      <c r="HP41" s="211"/>
      <c r="HQ41" s="211"/>
      <c r="HR41" s="211"/>
      <c r="HS41" s="211"/>
      <c r="HT41" s="211"/>
      <c r="HU41" s="211"/>
      <c r="HV41" s="211"/>
      <c r="HW41" s="211"/>
      <c r="HX41" s="211"/>
      <c r="HY41" s="211"/>
      <c r="HZ41" s="211"/>
      <c r="IA41" s="206"/>
      <c r="IB41" s="206"/>
      <c r="IC41" s="211"/>
      <c r="ID41" s="211"/>
      <c r="IE41" s="211"/>
      <c r="IF41" s="211"/>
      <c r="IG41" s="211"/>
      <c r="IH41" s="211"/>
      <c r="II41" s="211"/>
      <c r="IJ41" s="211"/>
      <c r="IK41" s="211"/>
      <c r="IL41" s="211"/>
      <c r="IM41" s="211"/>
      <c r="IN41" s="206"/>
      <c r="IO41" s="206"/>
      <c r="IP41" s="211"/>
      <c r="IQ41" s="211"/>
      <c r="IR41" s="211"/>
      <c r="IS41" s="211"/>
      <c r="IT41" s="211"/>
      <c r="IU41" s="211"/>
      <c r="IV41" s="211"/>
    </row>
    <row r="42" spans="1:256" x14ac:dyDescent="0.2">
      <c r="A42" s="217"/>
      <c r="B42" s="218"/>
      <c r="C42" s="281"/>
      <c r="D42" s="281"/>
      <c r="E42" s="281"/>
      <c r="F42" s="281"/>
      <c r="G42" s="281"/>
      <c r="H42" s="281"/>
      <c r="I42" s="281"/>
      <c r="J42" s="281"/>
      <c r="K42" s="281"/>
      <c r="L42" s="281"/>
      <c r="M42" s="282"/>
      <c r="N42" s="210"/>
      <c r="O42" s="210"/>
      <c r="P42" s="221"/>
      <c r="Q42" s="221"/>
      <c r="R42" s="221"/>
      <c r="S42" s="221"/>
      <c r="T42" s="221"/>
      <c r="U42" s="221"/>
      <c r="V42" s="221"/>
      <c r="W42" s="221"/>
      <c r="X42" s="221"/>
      <c r="Y42" s="221"/>
      <c r="Z42" s="221"/>
      <c r="AA42" s="206"/>
      <c r="AB42" s="206"/>
      <c r="AC42" s="211"/>
      <c r="AD42" s="211"/>
      <c r="AE42" s="211"/>
      <c r="AF42" s="211"/>
      <c r="AG42" s="211"/>
      <c r="AH42" s="211"/>
      <c r="AI42" s="211"/>
      <c r="AJ42" s="211"/>
      <c r="AK42" s="211"/>
      <c r="AL42" s="211"/>
      <c r="AM42" s="211"/>
      <c r="AN42" s="206"/>
      <c r="AO42" s="206"/>
      <c r="AP42" s="211"/>
      <c r="AQ42" s="211"/>
      <c r="AR42" s="211"/>
      <c r="AS42" s="211"/>
      <c r="AT42" s="211"/>
      <c r="AU42" s="211"/>
      <c r="AV42" s="211"/>
      <c r="AW42" s="211"/>
      <c r="AX42" s="211"/>
      <c r="AY42" s="211"/>
      <c r="AZ42" s="211"/>
      <c r="BA42" s="206"/>
      <c r="BB42" s="206"/>
      <c r="BC42" s="211"/>
      <c r="BD42" s="211"/>
      <c r="BE42" s="211"/>
      <c r="BF42" s="211"/>
      <c r="BG42" s="211"/>
      <c r="BH42" s="211"/>
      <c r="BI42" s="211"/>
      <c r="BJ42" s="211"/>
      <c r="BK42" s="211"/>
      <c r="BL42" s="211"/>
      <c r="BM42" s="211"/>
      <c r="BN42" s="206"/>
      <c r="BO42" s="206"/>
      <c r="BP42" s="211"/>
      <c r="BQ42" s="211"/>
      <c r="BR42" s="211"/>
      <c r="BS42" s="211"/>
      <c r="BT42" s="211"/>
      <c r="BU42" s="211"/>
      <c r="BV42" s="211"/>
      <c r="BW42" s="211"/>
      <c r="BX42" s="211"/>
      <c r="BY42" s="211"/>
      <c r="BZ42" s="211"/>
      <c r="CA42" s="206"/>
      <c r="CB42" s="206"/>
      <c r="CC42" s="211"/>
      <c r="CD42" s="211"/>
      <c r="CE42" s="211"/>
      <c r="CF42" s="211"/>
      <c r="CG42" s="211"/>
      <c r="CH42" s="211"/>
      <c r="CI42" s="211"/>
      <c r="CJ42" s="211"/>
      <c r="CK42" s="211"/>
      <c r="CL42" s="211"/>
      <c r="CM42" s="211"/>
      <c r="CN42" s="206"/>
      <c r="CO42" s="206"/>
      <c r="CP42" s="211"/>
      <c r="CQ42" s="211"/>
      <c r="CR42" s="211"/>
      <c r="CS42" s="211"/>
      <c r="CT42" s="211"/>
      <c r="CU42" s="211"/>
      <c r="CV42" s="211"/>
      <c r="CW42" s="211"/>
      <c r="CX42" s="211"/>
      <c r="CY42" s="211"/>
      <c r="CZ42" s="211"/>
      <c r="DA42" s="206"/>
      <c r="DB42" s="206"/>
      <c r="DC42" s="211"/>
      <c r="DD42" s="211"/>
      <c r="DE42" s="211"/>
      <c r="DF42" s="211"/>
      <c r="DG42" s="211"/>
      <c r="DH42" s="211"/>
      <c r="DI42" s="211"/>
      <c r="DJ42" s="211"/>
      <c r="DK42" s="211"/>
      <c r="DL42" s="211"/>
      <c r="DM42" s="211"/>
      <c r="DN42" s="206"/>
      <c r="DO42" s="206"/>
      <c r="DP42" s="211"/>
      <c r="DQ42" s="211"/>
      <c r="DR42" s="211"/>
      <c r="DS42" s="211"/>
      <c r="DT42" s="211"/>
      <c r="DU42" s="211"/>
      <c r="DV42" s="211"/>
      <c r="DW42" s="211"/>
      <c r="DX42" s="211"/>
      <c r="DY42" s="211"/>
      <c r="DZ42" s="211"/>
      <c r="EA42" s="206"/>
      <c r="EB42" s="206"/>
      <c r="EC42" s="211"/>
      <c r="ED42" s="211"/>
      <c r="EE42" s="211"/>
      <c r="EF42" s="211"/>
      <c r="EG42" s="211"/>
      <c r="EH42" s="211"/>
      <c r="EI42" s="211"/>
      <c r="EJ42" s="211"/>
      <c r="EK42" s="211"/>
      <c r="EL42" s="211"/>
      <c r="EM42" s="211"/>
      <c r="EN42" s="206"/>
      <c r="EO42" s="206"/>
      <c r="EP42" s="211"/>
      <c r="EQ42" s="211"/>
      <c r="ER42" s="211"/>
      <c r="ES42" s="211"/>
      <c r="ET42" s="211"/>
      <c r="EU42" s="211"/>
      <c r="EV42" s="211"/>
      <c r="EW42" s="211"/>
      <c r="EX42" s="211"/>
      <c r="EY42" s="211"/>
      <c r="EZ42" s="211"/>
      <c r="FA42" s="206"/>
      <c r="FB42" s="206"/>
      <c r="FC42" s="211"/>
      <c r="FD42" s="211"/>
      <c r="FE42" s="211"/>
      <c r="FF42" s="211"/>
      <c r="FG42" s="211"/>
      <c r="FH42" s="211"/>
      <c r="FI42" s="211"/>
      <c r="FJ42" s="211"/>
      <c r="FK42" s="211"/>
      <c r="FL42" s="211"/>
      <c r="FM42" s="211"/>
      <c r="FN42" s="206"/>
      <c r="FO42" s="206"/>
      <c r="FP42" s="211"/>
      <c r="FQ42" s="211"/>
      <c r="FR42" s="211"/>
      <c r="FS42" s="211"/>
      <c r="FT42" s="211"/>
      <c r="FU42" s="211"/>
      <c r="FV42" s="211"/>
      <c r="FW42" s="211"/>
      <c r="FX42" s="211"/>
      <c r="FY42" s="211"/>
      <c r="FZ42" s="211"/>
      <c r="GA42" s="206"/>
      <c r="GB42" s="206"/>
      <c r="GC42" s="211"/>
      <c r="GD42" s="211"/>
      <c r="GE42" s="211"/>
      <c r="GF42" s="211"/>
      <c r="GG42" s="211"/>
      <c r="GH42" s="211"/>
      <c r="GI42" s="211"/>
      <c r="GJ42" s="211"/>
      <c r="GK42" s="211"/>
      <c r="GL42" s="211"/>
      <c r="GM42" s="211"/>
      <c r="GN42" s="206"/>
      <c r="GO42" s="206"/>
      <c r="GP42" s="211"/>
      <c r="GQ42" s="211"/>
      <c r="GR42" s="211"/>
      <c r="GS42" s="211"/>
      <c r="GT42" s="211"/>
      <c r="GU42" s="211"/>
      <c r="GV42" s="211"/>
      <c r="GW42" s="211"/>
      <c r="GX42" s="211"/>
      <c r="GY42" s="211"/>
      <c r="GZ42" s="211"/>
      <c r="HA42" s="206"/>
      <c r="HB42" s="206"/>
      <c r="HC42" s="211"/>
      <c r="HD42" s="211"/>
      <c r="HE42" s="211"/>
      <c r="HF42" s="211"/>
      <c r="HG42" s="211"/>
      <c r="HH42" s="211"/>
      <c r="HI42" s="211"/>
      <c r="HJ42" s="211"/>
      <c r="HK42" s="211"/>
      <c r="HL42" s="211"/>
      <c r="HM42" s="211"/>
      <c r="HN42" s="206"/>
      <c r="HO42" s="206"/>
      <c r="HP42" s="211"/>
      <c r="HQ42" s="211"/>
      <c r="HR42" s="211"/>
      <c r="HS42" s="211"/>
      <c r="HT42" s="211"/>
      <c r="HU42" s="211"/>
      <c r="HV42" s="211"/>
      <c r="HW42" s="211"/>
      <c r="HX42" s="211"/>
      <c r="HY42" s="211"/>
      <c r="HZ42" s="211"/>
      <c r="IA42" s="206"/>
      <c r="IB42" s="206"/>
      <c r="IC42" s="211"/>
      <c r="ID42" s="211"/>
      <c r="IE42" s="211"/>
      <c r="IF42" s="211"/>
      <c r="IG42" s="211"/>
      <c r="IH42" s="211"/>
      <c r="II42" s="211"/>
      <c r="IJ42" s="211"/>
      <c r="IK42" s="211"/>
      <c r="IL42" s="211"/>
      <c r="IM42" s="211"/>
      <c r="IN42" s="206"/>
      <c r="IO42" s="206"/>
      <c r="IP42" s="211"/>
      <c r="IQ42" s="211"/>
      <c r="IR42" s="211"/>
      <c r="IS42" s="211"/>
      <c r="IT42" s="211"/>
      <c r="IU42" s="211"/>
      <c r="IV42" s="211"/>
    </row>
    <row r="43" spans="1:256" x14ac:dyDescent="0.2">
      <c r="A43" s="217"/>
      <c r="B43" s="218"/>
      <c r="C43" s="281"/>
      <c r="D43" s="281"/>
      <c r="E43" s="281"/>
      <c r="F43" s="281"/>
      <c r="G43" s="281"/>
      <c r="H43" s="281"/>
      <c r="I43" s="281"/>
      <c r="J43" s="281"/>
      <c r="K43" s="281"/>
      <c r="L43" s="281"/>
      <c r="M43" s="282"/>
      <c r="N43" s="210"/>
      <c r="O43" s="210"/>
      <c r="P43" s="221"/>
      <c r="Q43" s="221"/>
      <c r="R43" s="221"/>
      <c r="S43" s="221"/>
      <c r="T43" s="221"/>
      <c r="U43" s="221"/>
      <c r="V43" s="221"/>
      <c r="W43" s="221"/>
      <c r="X43" s="221"/>
      <c r="Y43" s="221"/>
      <c r="Z43" s="221"/>
      <c r="AA43" s="206"/>
      <c r="AB43" s="206"/>
      <c r="AC43" s="211"/>
      <c r="AD43" s="211"/>
      <c r="AE43" s="211"/>
      <c r="AF43" s="211"/>
      <c r="AG43" s="211"/>
      <c r="AH43" s="211"/>
      <c r="AI43" s="211"/>
      <c r="AJ43" s="211"/>
      <c r="AK43" s="211"/>
      <c r="AL43" s="211"/>
      <c r="AM43" s="211"/>
      <c r="AN43" s="206"/>
      <c r="AO43" s="206"/>
      <c r="AP43" s="211"/>
      <c r="AQ43" s="211"/>
      <c r="AR43" s="211"/>
      <c r="AS43" s="211"/>
      <c r="AT43" s="211"/>
      <c r="AU43" s="211"/>
      <c r="AV43" s="211"/>
      <c r="AW43" s="211"/>
      <c r="AX43" s="211"/>
      <c r="AY43" s="211"/>
      <c r="AZ43" s="211"/>
      <c r="BA43" s="206"/>
      <c r="BB43" s="206"/>
      <c r="BC43" s="211"/>
      <c r="BD43" s="211"/>
      <c r="BE43" s="211"/>
      <c r="BF43" s="211"/>
      <c r="BG43" s="211"/>
      <c r="BH43" s="211"/>
      <c r="BI43" s="211"/>
      <c r="BJ43" s="211"/>
      <c r="BK43" s="211"/>
      <c r="BL43" s="211"/>
      <c r="BM43" s="211"/>
      <c r="BN43" s="206"/>
      <c r="BO43" s="206"/>
      <c r="BP43" s="211"/>
      <c r="BQ43" s="211"/>
      <c r="BR43" s="211"/>
      <c r="BS43" s="211"/>
      <c r="BT43" s="211"/>
      <c r="BU43" s="211"/>
      <c r="BV43" s="211"/>
      <c r="BW43" s="211"/>
      <c r="BX43" s="211"/>
      <c r="BY43" s="211"/>
      <c r="BZ43" s="211"/>
      <c r="CA43" s="206"/>
      <c r="CB43" s="206"/>
      <c r="CC43" s="211"/>
      <c r="CD43" s="211"/>
      <c r="CE43" s="211"/>
      <c r="CF43" s="211"/>
      <c r="CG43" s="211"/>
      <c r="CH43" s="211"/>
      <c r="CI43" s="211"/>
      <c r="CJ43" s="211"/>
      <c r="CK43" s="211"/>
      <c r="CL43" s="211"/>
      <c r="CM43" s="211"/>
      <c r="CN43" s="206"/>
      <c r="CO43" s="206"/>
      <c r="CP43" s="211"/>
      <c r="CQ43" s="211"/>
      <c r="CR43" s="211"/>
      <c r="CS43" s="211"/>
      <c r="CT43" s="211"/>
      <c r="CU43" s="211"/>
      <c r="CV43" s="211"/>
      <c r="CW43" s="211"/>
      <c r="CX43" s="211"/>
      <c r="CY43" s="211"/>
      <c r="CZ43" s="211"/>
      <c r="DA43" s="206"/>
      <c r="DB43" s="206"/>
      <c r="DC43" s="211"/>
      <c r="DD43" s="211"/>
      <c r="DE43" s="211"/>
      <c r="DF43" s="211"/>
      <c r="DG43" s="211"/>
      <c r="DH43" s="211"/>
      <c r="DI43" s="211"/>
      <c r="DJ43" s="211"/>
      <c r="DK43" s="211"/>
      <c r="DL43" s="211"/>
      <c r="DM43" s="211"/>
      <c r="DN43" s="206"/>
      <c r="DO43" s="206"/>
      <c r="DP43" s="211"/>
      <c r="DQ43" s="211"/>
      <c r="DR43" s="211"/>
      <c r="DS43" s="211"/>
      <c r="DT43" s="211"/>
      <c r="DU43" s="211"/>
      <c r="DV43" s="211"/>
      <c r="DW43" s="211"/>
      <c r="DX43" s="211"/>
      <c r="DY43" s="211"/>
      <c r="DZ43" s="211"/>
      <c r="EA43" s="206"/>
      <c r="EB43" s="206"/>
      <c r="EC43" s="211"/>
      <c r="ED43" s="211"/>
      <c r="EE43" s="211"/>
      <c r="EF43" s="211"/>
      <c r="EG43" s="211"/>
      <c r="EH43" s="211"/>
      <c r="EI43" s="211"/>
      <c r="EJ43" s="211"/>
      <c r="EK43" s="211"/>
      <c r="EL43" s="211"/>
      <c r="EM43" s="211"/>
      <c r="EN43" s="206"/>
      <c r="EO43" s="206"/>
      <c r="EP43" s="211"/>
      <c r="EQ43" s="211"/>
      <c r="ER43" s="211"/>
      <c r="ES43" s="211"/>
      <c r="ET43" s="211"/>
      <c r="EU43" s="211"/>
      <c r="EV43" s="211"/>
      <c r="EW43" s="211"/>
      <c r="EX43" s="211"/>
      <c r="EY43" s="211"/>
      <c r="EZ43" s="211"/>
      <c r="FA43" s="206"/>
      <c r="FB43" s="206"/>
      <c r="FC43" s="211"/>
      <c r="FD43" s="211"/>
      <c r="FE43" s="211"/>
      <c r="FF43" s="211"/>
      <c r="FG43" s="211"/>
      <c r="FH43" s="211"/>
      <c r="FI43" s="211"/>
      <c r="FJ43" s="211"/>
      <c r="FK43" s="211"/>
      <c r="FL43" s="211"/>
      <c r="FM43" s="211"/>
      <c r="FN43" s="206"/>
      <c r="FO43" s="206"/>
      <c r="FP43" s="211"/>
      <c r="FQ43" s="211"/>
      <c r="FR43" s="211"/>
      <c r="FS43" s="211"/>
      <c r="FT43" s="211"/>
      <c r="FU43" s="211"/>
      <c r="FV43" s="211"/>
      <c r="FW43" s="211"/>
      <c r="FX43" s="211"/>
      <c r="FY43" s="211"/>
      <c r="FZ43" s="211"/>
      <c r="GA43" s="206"/>
      <c r="GB43" s="206"/>
      <c r="GC43" s="211"/>
      <c r="GD43" s="211"/>
      <c r="GE43" s="211"/>
      <c r="GF43" s="211"/>
      <c r="GG43" s="211"/>
      <c r="GH43" s="211"/>
      <c r="GI43" s="211"/>
      <c r="GJ43" s="211"/>
      <c r="GK43" s="211"/>
      <c r="GL43" s="211"/>
      <c r="GM43" s="211"/>
      <c r="GN43" s="206"/>
      <c r="GO43" s="206"/>
      <c r="GP43" s="211"/>
      <c r="GQ43" s="211"/>
      <c r="GR43" s="211"/>
      <c r="GS43" s="211"/>
      <c r="GT43" s="211"/>
      <c r="GU43" s="211"/>
      <c r="GV43" s="211"/>
      <c r="GW43" s="211"/>
      <c r="GX43" s="211"/>
      <c r="GY43" s="211"/>
      <c r="GZ43" s="211"/>
      <c r="HA43" s="206"/>
      <c r="HB43" s="206"/>
      <c r="HC43" s="211"/>
      <c r="HD43" s="211"/>
      <c r="HE43" s="211"/>
      <c r="HF43" s="211"/>
      <c r="HG43" s="211"/>
      <c r="HH43" s="211"/>
      <c r="HI43" s="211"/>
      <c r="HJ43" s="211"/>
      <c r="HK43" s="211"/>
      <c r="HL43" s="211"/>
      <c r="HM43" s="211"/>
      <c r="HN43" s="206"/>
      <c r="HO43" s="206"/>
      <c r="HP43" s="211"/>
      <c r="HQ43" s="211"/>
      <c r="HR43" s="211"/>
      <c r="HS43" s="211"/>
      <c r="HT43" s="211"/>
      <c r="HU43" s="211"/>
      <c r="HV43" s="211"/>
      <c r="HW43" s="211"/>
      <c r="HX43" s="211"/>
      <c r="HY43" s="211"/>
      <c r="HZ43" s="211"/>
      <c r="IA43" s="206"/>
      <c r="IB43" s="206"/>
      <c r="IC43" s="211"/>
      <c r="ID43" s="211"/>
      <c r="IE43" s="211"/>
      <c r="IF43" s="211"/>
      <c r="IG43" s="211"/>
      <c r="IH43" s="211"/>
      <c r="II43" s="211"/>
      <c r="IJ43" s="211"/>
      <c r="IK43" s="211"/>
      <c r="IL43" s="211"/>
      <c r="IM43" s="211"/>
      <c r="IN43" s="206"/>
      <c r="IO43" s="206"/>
      <c r="IP43" s="211"/>
      <c r="IQ43" s="211"/>
      <c r="IR43" s="211"/>
      <c r="IS43" s="211"/>
      <c r="IT43" s="211"/>
      <c r="IU43" s="211"/>
      <c r="IV43" s="211"/>
    </row>
    <row r="44" spans="1:256" x14ac:dyDescent="0.2">
      <c r="A44" s="217"/>
      <c r="B44" s="218"/>
      <c r="C44" s="281"/>
      <c r="D44" s="281"/>
      <c r="E44" s="281"/>
      <c r="F44" s="281"/>
      <c r="G44" s="281"/>
      <c r="H44" s="281"/>
      <c r="I44" s="281"/>
      <c r="J44" s="281"/>
      <c r="K44" s="281"/>
      <c r="L44" s="281"/>
      <c r="M44" s="282"/>
      <c r="N44" s="210"/>
      <c r="O44" s="210"/>
      <c r="P44" s="221"/>
      <c r="Q44" s="221"/>
      <c r="R44" s="221"/>
      <c r="S44" s="221"/>
      <c r="T44" s="221"/>
      <c r="U44" s="221"/>
      <c r="V44" s="221"/>
      <c r="W44" s="221"/>
      <c r="X44" s="221"/>
      <c r="Y44" s="221"/>
      <c r="Z44" s="221"/>
      <c r="AA44" s="206"/>
      <c r="AB44" s="206"/>
      <c r="AC44" s="211"/>
      <c r="AD44" s="211"/>
      <c r="AE44" s="211"/>
      <c r="AF44" s="211"/>
      <c r="AG44" s="211"/>
      <c r="AH44" s="211"/>
      <c r="AI44" s="211"/>
      <c r="AJ44" s="211"/>
      <c r="AK44" s="211"/>
      <c r="AL44" s="211"/>
      <c r="AM44" s="211"/>
      <c r="AN44" s="206"/>
      <c r="AO44" s="206"/>
      <c r="AP44" s="211"/>
      <c r="AQ44" s="211"/>
      <c r="AR44" s="211"/>
      <c r="AS44" s="211"/>
      <c r="AT44" s="211"/>
      <c r="AU44" s="211"/>
      <c r="AV44" s="211"/>
      <c r="AW44" s="211"/>
      <c r="AX44" s="211"/>
      <c r="AY44" s="211"/>
      <c r="AZ44" s="211"/>
      <c r="BA44" s="206"/>
      <c r="BB44" s="206"/>
      <c r="BC44" s="211"/>
      <c r="BD44" s="211"/>
      <c r="BE44" s="211"/>
      <c r="BF44" s="211"/>
      <c r="BG44" s="211"/>
      <c r="BH44" s="211"/>
      <c r="BI44" s="211"/>
      <c r="BJ44" s="211"/>
      <c r="BK44" s="211"/>
      <c r="BL44" s="211"/>
      <c r="BM44" s="211"/>
      <c r="BN44" s="206"/>
      <c r="BO44" s="206"/>
      <c r="BP44" s="211"/>
      <c r="BQ44" s="211"/>
      <c r="BR44" s="211"/>
      <c r="BS44" s="211"/>
      <c r="BT44" s="211"/>
      <c r="BU44" s="211"/>
      <c r="BV44" s="211"/>
      <c r="BW44" s="211"/>
      <c r="BX44" s="211"/>
      <c r="BY44" s="211"/>
      <c r="BZ44" s="211"/>
      <c r="CA44" s="206"/>
      <c r="CB44" s="206"/>
      <c r="CC44" s="211"/>
      <c r="CD44" s="211"/>
      <c r="CE44" s="211"/>
      <c r="CF44" s="211"/>
      <c r="CG44" s="211"/>
      <c r="CH44" s="211"/>
      <c r="CI44" s="211"/>
      <c r="CJ44" s="211"/>
      <c r="CK44" s="211"/>
      <c r="CL44" s="211"/>
      <c r="CM44" s="211"/>
      <c r="CN44" s="206"/>
      <c r="CO44" s="206"/>
      <c r="CP44" s="211"/>
      <c r="CQ44" s="211"/>
      <c r="CR44" s="211"/>
      <c r="CS44" s="211"/>
      <c r="CT44" s="211"/>
      <c r="CU44" s="211"/>
      <c r="CV44" s="211"/>
      <c r="CW44" s="211"/>
      <c r="CX44" s="211"/>
      <c r="CY44" s="211"/>
      <c r="CZ44" s="211"/>
      <c r="DA44" s="206"/>
      <c r="DB44" s="206"/>
      <c r="DC44" s="211"/>
      <c r="DD44" s="211"/>
      <c r="DE44" s="211"/>
      <c r="DF44" s="211"/>
      <c r="DG44" s="211"/>
      <c r="DH44" s="211"/>
      <c r="DI44" s="211"/>
      <c r="DJ44" s="211"/>
      <c r="DK44" s="211"/>
      <c r="DL44" s="211"/>
      <c r="DM44" s="211"/>
      <c r="DN44" s="206"/>
      <c r="DO44" s="206"/>
      <c r="DP44" s="211"/>
      <c r="DQ44" s="211"/>
      <c r="DR44" s="211"/>
      <c r="DS44" s="211"/>
      <c r="DT44" s="211"/>
      <c r="DU44" s="211"/>
      <c r="DV44" s="211"/>
      <c r="DW44" s="211"/>
      <c r="DX44" s="211"/>
      <c r="DY44" s="211"/>
      <c r="DZ44" s="211"/>
      <c r="EA44" s="206"/>
      <c r="EB44" s="206"/>
      <c r="EC44" s="211"/>
      <c r="ED44" s="211"/>
      <c r="EE44" s="211"/>
      <c r="EF44" s="211"/>
      <c r="EG44" s="211"/>
      <c r="EH44" s="211"/>
      <c r="EI44" s="211"/>
      <c r="EJ44" s="211"/>
      <c r="EK44" s="211"/>
      <c r="EL44" s="211"/>
      <c r="EM44" s="211"/>
      <c r="EN44" s="206"/>
      <c r="EO44" s="206"/>
      <c r="EP44" s="211"/>
      <c r="EQ44" s="211"/>
      <c r="ER44" s="211"/>
      <c r="ES44" s="211"/>
      <c r="ET44" s="211"/>
      <c r="EU44" s="211"/>
      <c r="EV44" s="211"/>
      <c r="EW44" s="211"/>
      <c r="EX44" s="211"/>
      <c r="EY44" s="211"/>
      <c r="EZ44" s="211"/>
      <c r="FA44" s="206"/>
      <c r="FB44" s="206"/>
      <c r="FC44" s="211"/>
      <c r="FD44" s="211"/>
      <c r="FE44" s="211"/>
      <c r="FF44" s="211"/>
      <c r="FG44" s="211"/>
      <c r="FH44" s="211"/>
      <c r="FI44" s="211"/>
      <c r="FJ44" s="211"/>
      <c r="FK44" s="211"/>
      <c r="FL44" s="211"/>
      <c r="FM44" s="211"/>
      <c r="FN44" s="206"/>
      <c r="FO44" s="206"/>
      <c r="FP44" s="211"/>
      <c r="FQ44" s="211"/>
      <c r="FR44" s="211"/>
      <c r="FS44" s="211"/>
      <c r="FT44" s="211"/>
      <c r="FU44" s="211"/>
      <c r="FV44" s="211"/>
      <c r="FW44" s="211"/>
      <c r="FX44" s="211"/>
      <c r="FY44" s="211"/>
      <c r="FZ44" s="211"/>
      <c r="GA44" s="206"/>
      <c r="GB44" s="206"/>
      <c r="GC44" s="211"/>
      <c r="GD44" s="211"/>
      <c r="GE44" s="211"/>
      <c r="GF44" s="211"/>
      <c r="GG44" s="211"/>
      <c r="GH44" s="211"/>
      <c r="GI44" s="211"/>
      <c r="GJ44" s="211"/>
      <c r="GK44" s="211"/>
      <c r="GL44" s="211"/>
      <c r="GM44" s="211"/>
      <c r="GN44" s="206"/>
      <c r="GO44" s="206"/>
      <c r="GP44" s="211"/>
      <c r="GQ44" s="211"/>
      <c r="GR44" s="211"/>
      <c r="GS44" s="211"/>
      <c r="GT44" s="211"/>
      <c r="GU44" s="211"/>
      <c r="GV44" s="211"/>
      <c r="GW44" s="211"/>
      <c r="GX44" s="211"/>
      <c r="GY44" s="211"/>
      <c r="GZ44" s="211"/>
      <c r="HA44" s="206"/>
      <c r="HB44" s="206"/>
      <c r="HC44" s="211"/>
      <c r="HD44" s="211"/>
      <c r="HE44" s="211"/>
      <c r="HF44" s="211"/>
      <c r="HG44" s="211"/>
      <c r="HH44" s="211"/>
      <c r="HI44" s="211"/>
      <c r="HJ44" s="211"/>
      <c r="HK44" s="211"/>
      <c r="HL44" s="211"/>
      <c r="HM44" s="211"/>
      <c r="HN44" s="206"/>
      <c r="HO44" s="206"/>
      <c r="HP44" s="211"/>
      <c r="HQ44" s="211"/>
      <c r="HR44" s="211"/>
      <c r="HS44" s="211"/>
      <c r="HT44" s="211"/>
      <c r="HU44" s="211"/>
      <c r="HV44" s="211"/>
      <c r="HW44" s="211"/>
      <c r="HX44" s="211"/>
      <c r="HY44" s="211"/>
      <c r="HZ44" s="211"/>
      <c r="IA44" s="206"/>
      <c r="IB44" s="206"/>
      <c r="IC44" s="211"/>
      <c r="ID44" s="211"/>
      <c r="IE44" s="211"/>
      <c r="IF44" s="211"/>
      <c r="IG44" s="211"/>
      <c r="IH44" s="211"/>
      <c r="II44" s="211"/>
      <c r="IJ44" s="211"/>
      <c r="IK44" s="211"/>
      <c r="IL44" s="211"/>
      <c r="IM44" s="211"/>
      <c r="IN44" s="206"/>
      <c r="IO44" s="206"/>
      <c r="IP44" s="211"/>
      <c r="IQ44" s="211"/>
      <c r="IR44" s="211"/>
      <c r="IS44" s="211"/>
      <c r="IT44" s="211"/>
      <c r="IU44" s="211"/>
      <c r="IV44" s="211"/>
    </row>
    <row r="45" spans="1:256" x14ac:dyDescent="0.2">
      <c r="A45" s="217"/>
      <c r="B45" s="218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2"/>
      <c r="N45" s="210"/>
      <c r="O45" s="210"/>
      <c r="P45" s="221"/>
      <c r="Q45" s="221"/>
      <c r="R45" s="221"/>
      <c r="S45" s="221"/>
      <c r="T45" s="221"/>
      <c r="U45" s="221"/>
      <c r="V45" s="221"/>
      <c r="W45" s="221"/>
      <c r="X45" s="221"/>
      <c r="Y45" s="221"/>
      <c r="Z45" s="221"/>
      <c r="AA45" s="206"/>
      <c r="AB45" s="206"/>
      <c r="AC45" s="211"/>
      <c r="AD45" s="211"/>
      <c r="AE45" s="211"/>
      <c r="AF45" s="211"/>
      <c r="AG45" s="211"/>
      <c r="AH45" s="211"/>
      <c r="AI45" s="211"/>
      <c r="AJ45" s="211"/>
      <c r="AK45" s="211"/>
      <c r="AL45" s="211"/>
      <c r="AM45" s="211"/>
      <c r="AN45" s="206"/>
      <c r="AO45" s="206"/>
      <c r="AP45" s="211"/>
      <c r="AQ45" s="211"/>
      <c r="AR45" s="211"/>
      <c r="AS45" s="211"/>
      <c r="AT45" s="211"/>
      <c r="AU45" s="211"/>
      <c r="AV45" s="211"/>
      <c r="AW45" s="211"/>
      <c r="AX45" s="211"/>
      <c r="AY45" s="211"/>
      <c r="AZ45" s="211"/>
      <c r="BA45" s="206"/>
      <c r="BB45" s="206"/>
      <c r="BC45" s="211"/>
      <c r="BD45" s="211"/>
      <c r="BE45" s="211"/>
      <c r="BF45" s="211"/>
      <c r="BG45" s="211"/>
      <c r="BH45" s="211"/>
      <c r="BI45" s="211"/>
      <c r="BJ45" s="211"/>
      <c r="BK45" s="211"/>
      <c r="BL45" s="211"/>
      <c r="BM45" s="211"/>
      <c r="BN45" s="206"/>
      <c r="BO45" s="206"/>
      <c r="BP45" s="211"/>
      <c r="BQ45" s="211"/>
      <c r="BR45" s="211"/>
      <c r="BS45" s="211"/>
      <c r="BT45" s="211"/>
      <c r="BU45" s="211"/>
      <c r="BV45" s="211"/>
      <c r="BW45" s="211"/>
      <c r="BX45" s="211"/>
      <c r="BY45" s="211"/>
      <c r="BZ45" s="211"/>
      <c r="CA45" s="206"/>
      <c r="CB45" s="206"/>
      <c r="CC45" s="211"/>
      <c r="CD45" s="211"/>
      <c r="CE45" s="211"/>
      <c r="CF45" s="211"/>
      <c r="CG45" s="211"/>
      <c r="CH45" s="211"/>
      <c r="CI45" s="211"/>
      <c r="CJ45" s="211"/>
      <c r="CK45" s="211"/>
      <c r="CL45" s="211"/>
      <c r="CM45" s="211"/>
      <c r="CN45" s="206"/>
      <c r="CO45" s="206"/>
      <c r="CP45" s="211"/>
      <c r="CQ45" s="211"/>
      <c r="CR45" s="211"/>
      <c r="CS45" s="211"/>
      <c r="CT45" s="211"/>
      <c r="CU45" s="211"/>
      <c r="CV45" s="211"/>
      <c r="CW45" s="211"/>
      <c r="CX45" s="211"/>
      <c r="CY45" s="211"/>
      <c r="CZ45" s="211"/>
      <c r="DA45" s="206"/>
      <c r="DB45" s="206"/>
      <c r="DC45" s="211"/>
      <c r="DD45" s="211"/>
      <c r="DE45" s="211"/>
      <c r="DF45" s="211"/>
      <c r="DG45" s="211"/>
      <c r="DH45" s="211"/>
      <c r="DI45" s="211"/>
      <c r="DJ45" s="211"/>
      <c r="DK45" s="211"/>
      <c r="DL45" s="211"/>
      <c r="DM45" s="211"/>
      <c r="DN45" s="206"/>
      <c r="DO45" s="206"/>
      <c r="DP45" s="211"/>
      <c r="DQ45" s="211"/>
      <c r="DR45" s="211"/>
      <c r="DS45" s="211"/>
      <c r="DT45" s="211"/>
      <c r="DU45" s="211"/>
      <c r="DV45" s="211"/>
      <c r="DW45" s="211"/>
      <c r="DX45" s="211"/>
      <c r="DY45" s="211"/>
      <c r="DZ45" s="211"/>
      <c r="EA45" s="206"/>
      <c r="EB45" s="206"/>
      <c r="EC45" s="211"/>
      <c r="ED45" s="211"/>
      <c r="EE45" s="211"/>
      <c r="EF45" s="211"/>
      <c r="EG45" s="211"/>
      <c r="EH45" s="211"/>
      <c r="EI45" s="211"/>
      <c r="EJ45" s="211"/>
      <c r="EK45" s="211"/>
      <c r="EL45" s="211"/>
      <c r="EM45" s="211"/>
      <c r="EN45" s="206"/>
      <c r="EO45" s="206"/>
      <c r="EP45" s="211"/>
      <c r="EQ45" s="211"/>
      <c r="ER45" s="211"/>
      <c r="ES45" s="211"/>
      <c r="ET45" s="211"/>
      <c r="EU45" s="211"/>
      <c r="EV45" s="211"/>
      <c r="EW45" s="211"/>
      <c r="EX45" s="211"/>
      <c r="EY45" s="211"/>
      <c r="EZ45" s="211"/>
      <c r="FA45" s="206"/>
      <c r="FB45" s="206"/>
      <c r="FC45" s="211"/>
      <c r="FD45" s="211"/>
      <c r="FE45" s="211"/>
      <c r="FF45" s="211"/>
      <c r="FG45" s="211"/>
      <c r="FH45" s="211"/>
      <c r="FI45" s="211"/>
      <c r="FJ45" s="211"/>
      <c r="FK45" s="211"/>
      <c r="FL45" s="211"/>
      <c r="FM45" s="211"/>
      <c r="FN45" s="206"/>
      <c r="FO45" s="206"/>
      <c r="FP45" s="211"/>
      <c r="FQ45" s="211"/>
      <c r="FR45" s="211"/>
      <c r="FS45" s="211"/>
      <c r="FT45" s="211"/>
      <c r="FU45" s="211"/>
      <c r="FV45" s="211"/>
      <c r="FW45" s="211"/>
      <c r="FX45" s="211"/>
      <c r="FY45" s="211"/>
      <c r="FZ45" s="211"/>
      <c r="GA45" s="206"/>
      <c r="GB45" s="206"/>
      <c r="GC45" s="211"/>
      <c r="GD45" s="211"/>
      <c r="GE45" s="211"/>
      <c r="GF45" s="211"/>
      <c r="GG45" s="211"/>
      <c r="GH45" s="211"/>
      <c r="GI45" s="211"/>
      <c r="GJ45" s="211"/>
      <c r="GK45" s="211"/>
      <c r="GL45" s="211"/>
      <c r="GM45" s="211"/>
      <c r="GN45" s="206"/>
      <c r="GO45" s="206"/>
      <c r="GP45" s="211"/>
      <c r="GQ45" s="211"/>
      <c r="GR45" s="211"/>
      <c r="GS45" s="211"/>
      <c r="GT45" s="211"/>
      <c r="GU45" s="211"/>
      <c r="GV45" s="211"/>
      <c r="GW45" s="211"/>
      <c r="GX45" s="211"/>
      <c r="GY45" s="211"/>
      <c r="GZ45" s="211"/>
      <c r="HA45" s="206"/>
      <c r="HB45" s="206"/>
      <c r="HC45" s="211"/>
      <c r="HD45" s="211"/>
      <c r="HE45" s="211"/>
      <c r="HF45" s="211"/>
      <c r="HG45" s="211"/>
      <c r="HH45" s="211"/>
      <c r="HI45" s="211"/>
      <c r="HJ45" s="211"/>
      <c r="HK45" s="211"/>
      <c r="HL45" s="211"/>
      <c r="HM45" s="211"/>
      <c r="HN45" s="206"/>
      <c r="HO45" s="206"/>
      <c r="HP45" s="211"/>
      <c r="HQ45" s="211"/>
      <c r="HR45" s="211"/>
      <c r="HS45" s="211"/>
      <c r="HT45" s="211"/>
      <c r="HU45" s="211"/>
      <c r="HV45" s="211"/>
      <c r="HW45" s="211"/>
      <c r="HX45" s="211"/>
      <c r="HY45" s="211"/>
      <c r="HZ45" s="211"/>
      <c r="IA45" s="206"/>
      <c r="IB45" s="206"/>
      <c r="IC45" s="211"/>
      <c r="ID45" s="211"/>
      <c r="IE45" s="211"/>
      <c r="IF45" s="211"/>
      <c r="IG45" s="211"/>
      <c r="IH45" s="211"/>
      <c r="II45" s="211"/>
      <c r="IJ45" s="211"/>
      <c r="IK45" s="211"/>
      <c r="IL45" s="211"/>
      <c r="IM45" s="211"/>
      <c r="IN45" s="206"/>
      <c r="IO45" s="206"/>
      <c r="IP45" s="211"/>
      <c r="IQ45" s="211"/>
      <c r="IR45" s="211"/>
      <c r="IS45" s="211"/>
      <c r="IT45" s="211"/>
      <c r="IU45" s="211"/>
      <c r="IV45" s="211"/>
    </row>
    <row r="46" spans="1:256" x14ac:dyDescent="0.2">
      <c r="A46" s="217"/>
      <c r="B46" s="218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2"/>
      <c r="N46" s="210"/>
      <c r="O46" s="210"/>
      <c r="P46" s="221"/>
      <c r="Q46" s="221"/>
      <c r="R46" s="221"/>
      <c r="S46" s="221"/>
      <c r="T46" s="221"/>
      <c r="U46" s="221"/>
      <c r="V46" s="221"/>
      <c r="W46" s="221"/>
      <c r="X46" s="221"/>
      <c r="Y46" s="221"/>
      <c r="Z46" s="221"/>
      <c r="AA46" s="206"/>
      <c r="AB46" s="206"/>
      <c r="AC46" s="211"/>
      <c r="AD46" s="211"/>
      <c r="AE46" s="211"/>
      <c r="AF46" s="211"/>
      <c r="AG46" s="211"/>
      <c r="AH46" s="211"/>
      <c r="AI46" s="211"/>
      <c r="AJ46" s="211"/>
      <c r="AK46" s="211"/>
      <c r="AL46" s="211"/>
      <c r="AM46" s="211"/>
      <c r="AN46" s="206"/>
      <c r="AO46" s="206"/>
      <c r="AP46" s="211"/>
      <c r="AQ46" s="211"/>
      <c r="AR46" s="211"/>
      <c r="AS46" s="211"/>
      <c r="AT46" s="211"/>
      <c r="AU46" s="211"/>
      <c r="AV46" s="211"/>
      <c r="AW46" s="211"/>
      <c r="AX46" s="211"/>
      <c r="AY46" s="211"/>
      <c r="AZ46" s="211"/>
      <c r="BA46" s="206"/>
      <c r="BB46" s="206"/>
      <c r="BC46" s="211"/>
      <c r="BD46" s="211"/>
      <c r="BE46" s="211"/>
      <c r="BF46" s="211"/>
      <c r="BG46" s="211"/>
      <c r="BH46" s="211"/>
      <c r="BI46" s="211"/>
      <c r="BJ46" s="211"/>
      <c r="BK46" s="211"/>
      <c r="BL46" s="211"/>
      <c r="BM46" s="211"/>
      <c r="BN46" s="206"/>
      <c r="BO46" s="206"/>
      <c r="BP46" s="211"/>
      <c r="BQ46" s="211"/>
      <c r="BR46" s="211"/>
      <c r="BS46" s="211"/>
      <c r="BT46" s="211"/>
      <c r="BU46" s="211"/>
      <c r="BV46" s="211"/>
      <c r="BW46" s="211"/>
      <c r="BX46" s="211"/>
      <c r="BY46" s="211"/>
      <c r="BZ46" s="211"/>
      <c r="CA46" s="206"/>
      <c r="CB46" s="206"/>
      <c r="CC46" s="211"/>
      <c r="CD46" s="211"/>
      <c r="CE46" s="211"/>
      <c r="CF46" s="211"/>
      <c r="CG46" s="211"/>
      <c r="CH46" s="211"/>
      <c r="CI46" s="211"/>
      <c r="CJ46" s="211"/>
      <c r="CK46" s="211"/>
      <c r="CL46" s="211"/>
      <c r="CM46" s="211"/>
      <c r="CN46" s="206"/>
      <c r="CO46" s="206"/>
      <c r="CP46" s="211"/>
      <c r="CQ46" s="211"/>
      <c r="CR46" s="211"/>
      <c r="CS46" s="211"/>
      <c r="CT46" s="211"/>
      <c r="CU46" s="211"/>
      <c r="CV46" s="211"/>
      <c r="CW46" s="211"/>
      <c r="CX46" s="211"/>
      <c r="CY46" s="211"/>
      <c r="CZ46" s="211"/>
      <c r="DA46" s="206"/>
      <c r="DB46" s="206"/>
      <c r="DC46" s="211"/>
      <c r="DD46" s="211"/>
      <c r="DE46" s="211"/>
      <c r="DF46" s="211"/>
      <c r="DG46" s="211"/>
      <c r="DH46" s="211"/>
      <c r="DI46" s="211"/>
      <c r="DJ46" s="211"/>
      <c r="DK46" s="211"/>
      <c r="DL46" s="211"/>
      <c r="DM46" s="211"/>
      <c r="DN46" s="206"/>
      <c r="DO46" s="206"/>
      <c r="DP46" s="211"/>
      <c r="DQ46" s="211"/>
      <c r="DR46" s="211"/>
      <c r="DS46" s="211"/>
      <c r="DT46" s="211"/>
      <c r="DU46" s="211"/>
      <c r="DV46" s="211"/>
      <c r="DW46" s="211"/>
      <c r="DX46" s="211"/>
      <c r="DY46" s="211"/>
      <c r="DZ46" s="211"/>
      <c r="EA46" s="206"/>
      <c r="EB46" s="206"/>
      <c r="EC46" s="211"/>
      <c r="ED46" s="211"/>
      <c r="EE46" s="211"/>
      <c r="EF46" s="211"/>
      <c r="EG46" s="211"/>
      <c r="EH46" s="211"/>
      <c r="EI46" s="211"/>
      <c r="EJ46" s="211"/>
      <c r="EK46" s="211"/>
      <c r="EL46" s="211"/>
      <c r="EM46" s="211"/>
      <c r="EN46" s="206"/>
      <c r="EO46" s="206"/>
      <c r="EP46" s="211"/>
      <c r="EQ46" s="211"/>
      <c r="ER46" s="211"/>
      <c r="ES46" s="211"/>
      <c r="ET46" s="211"/>
      <c r="EU46" s="211"/>
      <c r="EV46" s="211"/>
      <c r="EW46" s="211"/>
      <c r="EX46" s="211"/>
      <c r="EY46" s="211"/>
      <c r="EZ46" s="211"/>
      <c r="FA46" s="206"/>
      <c r="FB46" s="206"/>
      <c r="FC46" s="211"/>
      <c r="FD46" s="211"/>
      <c r="FE46" s="211"/>
      <c r="FF46" s="211"/>
      <c r="FG46" s="211"/>
      <c r="FH46" s="211"/>
      <c r="FI46" s="211"/>
      <c r="FJ46" s="211"/>
      <c r="FK46" s="211"/>
      <c r="FL46" s="211"/>
      <c r="FM46" s="211"/>
      <c r="FN46" s="206"/>
      <c r="FO46" s="206"/>
      <c r="FP46" s="211"/>
      <c r="FQ46" s="211"/>
      <c r="FR46" s="211"/>
      <c r="FS46" s="211"/>
      <c r="FT46" s="211"/>
      <c r="FU46" s="211"/>
      <c r="FV46" s="211"/>
      <c r="FW46" s="211"/>
      <c r="FX46" s="211"/>
      <c r="FY46" s="211"/>
      <c r="FZ46" s="211"/>
      <c r="GA46" s="206"/>
      <c r="GB46" s="206"/>
      <c r="GC46" s="211"/>
      <c r="GD46" s="211"/>
      <c r="GE46" s="211"/>
      <c r="GF46" s="211"/>
      <c r="GG46" s="211"/>
      <c r="GH46" s="211"/>
      <c r="GI46" s="211"/>
      <c r="GJ46" s="211"/>
      <c r="GK46" s="211"/>
      <c r="GL46" s="211"/>
      <c r="GM46" s="211"/>
      <c r="GN46" s="206"/>
      <c r="GO46" s="206"/>
      <c r="GP46" s="211"/>
      <c r="GQ46" s="211"/>
      <c r="GR46" s="211"/>
      <c r="GS46" s="211"/>
      <c r="GT46" s="211"/>
      <c r="GU46" s="211"/>
      <c r="GV46" s="211"/>
      <c r="GW46" s="211"/>
      <c r="GX46" s="211"/>
      <c r="GY46" s="211"/>
      <c r="GZ46" s="211"/>
      <c r="HA46" s="206"/>
      <c r="HB46" s="206"/>
      <c r="HC46" s="211"/>
      <c r="HD46" s="211"/>
      <c r="HE46" s="211"/>
      <c r="HF46" s="211"/>
      <c r="HG46" s="211"/>
      <c r="HH46" s="211"/>
      <c r="HI46" s="211"/>
      <c r="HJ46" s="211"/>
      <c r="HK46" s="211"/>
      <c r="HL46" s="211"/>
      <c r="HM46" s="211"/>
      <c r="HN46" s="206"/>
      <c r="HO46" s="206"/>
      <c r="HP46" s="211"/>
      <c r="HQ46" s="211"/>
      <c r="HR46" s="211"/>
      <c r="HS46" s="211"/>
      <c r="HT46" s="211"/>
      <c r="HU46" s="211"/>
      <c r="HV46" s="211"/>
      <c r="HW46" s="211"/>
      <c r="HX46" s="211"/>
      <c r="HY46" s="211"/>
      <c r="HZ46" s="211"/>
      <c r="IA46" s="206"/>
      <c r="IB46" s="206"/>
      <c r="IC46" s="211"/>
      <c r="ID46" s="211"/>
      <c r="IE46" s="211"/>
      <c r="IF46" s="211"/>
      <c r="IG46" s="211"/>
      <c r="IH46" s="211"/>
      <c r="II46" s="211"/>
      <c r="IJ46" s="211"/>
      <c r="IK46" s="211"/>
      <c r="IL46" s="211"/>
      <c r="IM46" s="211"/>
      <c r="IN46" s="206"/>
      <c r="IO46" s="206"/>
      <c r="IP46" s="211"/>
      <c r="IQ46" s="211"/>
      <c r="IR46" s="211"/>
      <c r="IS46" s="211"/>
      <c r="IT46" s="211"/>
      <c r="IU46" s="211"/>
      <c r="IV46" s="211"/>
    </row>
    <row r="47" spans="1:256" x14ac:dyDescent="0.2">
      <c r="A47" s="217"/>
      <c r="B47" s="218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2"/>
      <c r="N47" s="210"/>
      <c r="O47" s="210"/>
      <c r="P47" s="221"/>
      <c r="Q47" s="221"/>
      <c r="R47" s="221"/>
      <c r="S47" s="221"/>
      <c r="T47" s="221"/>
      <c r="U47" s="221"/>
      <c r="V47" s="221"/>
      <c r="W47" s="221"/>
      <c r="X47" s="221"/>
      <c r="Y47" s="221"/>
      <c r="Z47" s="221"/>
      <c r="AA47" s="206"/>
      <c r="AB47" s="206"/>
      <c r="AC47" s="211"/>
      <c r="AD47" s="211"/>
      <c r="AE47" s="211"/>
      <c r="AF47" s="211"/>
      <c r="AG47" s="211"/>
      <c r="AH47" s="211"/>
      <c r="AI47" s="211"/>
      <c r="AJ47" s="211"/>
      <c r="AK47" s="211"/>
      <c r="AL47" s="211"/>
      <c r="AM47" s="211"/>
      <c r="AN47" s="206"/>
      <c r="AO47" s="206"/>
      <c r="AP47" s="211"/>
      <c r="AQ47" s="211"/>
      <c r="AR47" s="211"/>
      <c r="AS47" s="211"/>
      <c r="AT47" s="211"/>
      <c r="AU47" s="211"/>
      <c r="AV47" s="211"/>
      <c r="AW47" s="211"/>
      <c r="AX47" s="211"/>
      <c r="AY47" s="211"/>
      <c r="AZ47" s="211"/>
      <c r="BA47" s="206"/>
      <c r="BB47" s="206"/>
      <c r="BC47" s="211"/>
      <c r="BD47" s="211"/>
      <c r="BE47" s="211"/>
      <c r="BF47" s="211"/>
      <c r="BG47" s="211"/>
      <c r="BH47" s="211"/>
      <c r="BI47" s="211"/>
      <c r="BJ47" s="211"/>
      <c r="BK47" s="211"/>
      <c r="BL47" s="211"/>
      <c r="BM47" s="211"/>
      <c r="BN47" s="206"/>
      <c r="BO47" s="206"/>
      <c r="BP47" s="211"/>
      <c r="BQ47" s="211"/>
      <c r="BR47" s="211"/>
      <c r="BS47" s="211"/>
      <c r="BT47" s="211"/>
      <c r="BU47" s="211"/>
      <c r="BV47" s="211"/>
      <c r="BW47" s="211"/>
      <c r="BX47" s="211"/>
      <c r="BY47" s="211"/>
      <c r="BZ47" s="211"/>
      <c r="CA47" s="206"/>
      <c r="CB47" s="206"/>
      <c r="CC47" s="211"/>
      <c r="CD47" s="211"/>
      <c r="CE47" s="211"/>
      <c r="CF47" s="211"/>
      <c r="CG47" s="211"/>
      <c r="CH47" s="211"/>
      <c r="CI47" s="211"/>
      <c r="CJ47" s="211"/>
      <c r="CK47" s="211"/>
      <c r="CL47" s="211"/>
      <c r="CM47" s="211"/>
      <c r="CN47" s="206"/>
      <c r="CO47" s="206"/>
      <c r="CP47" s="211"/>
      <c r="CQ47" s="211"/>
      <c r="CR47" s="211"/>
      <c r="CS47" s="211"/>
      <c r="CT47" s="211"/>
      <c r="CU47" s="211"/>
      <c r="CV47" s="211"/>
      <c r="CW47" s="211"/>
      <c r="CX47" s="211"/>
      <c r="CY47" s="211"/>
      <c r="CZ47" s="211"/>
      <c r="DA47" s="206"/>
      <c r="DB47" s="206"/>
      <c r="DC47" s="211"/>
      <c r="DD47" s="211"/>
      <c r="DE47" s="211"/>
      <c r="DF47" s="211"/>
      <c r="DG47" s="211"/>
      <c r="DH47" s="211"/>
      <c r="DI47" s="211"/>
      <c r="DJ47" s="211"/>
      <c r="DK47" s="211"/>
      <c r="DL47" s="211"/>
      <c r="DM47" s="211"/>
      <c r="DN47" s="206"/>
      <c r="DO47" s="206"/>
      <c r="DP47" s="211"/>
      <c r="DQ47" s="211"/>
      <c r="DR47" s="211"/>
      <c r="DS47" s="211"/>
      <c r="DT47" s="211"/>
      <c r="DU47" s="211"/>
      <c r="DV47" s="211"/>
      <c r="DW47" s="211"/>
      <c r="DX47" s="211"/>
      <c r="DY47" s="211"/>
      <c r="DZ47" s="211"/>
      <c r="EA47" s="206"/>
      <c r="EB47" s="206"/>
      <c r="EC47" s="211"/>
      <c r="ED47" s="211"/>
      <c r="EE47" s="211"/>
      <c r="EF47" s="211"/>
      <c r="EG47" s="211"/>
      <c r="EH47" s="211"/>
      <c r="EI47" s="211"/>
      <c r="EJ47" s="211"/>
      <c r="EK47" s="211"/>
      <c r="EL47" s="211"/>
      <c r="EM47" s="211"/>
      <c r="EN47" s="206"/>
      <c r="EO47" s="206"/>
      <c r="EP47" s="211"/>
      <c r="EQ47" s="211"/>
      <c r="ER47" s="211"/>
      <c r="ES47" s="211"/>
      <c r="ET47" s="211"/>
      <c r="EU47" s="211"/>
      <c r="EV47" s="211"/>
      <c r="EW47" s="211"/>
      <c r="EX47" s="211"/>
      <c r="EY47" s="211"/>
      <c r="EZ47" s="211"/>
      <c r="FA47" s="206"/>
      <c r="FB47" s="206"/>
      <c r="FC47" s="211"/>
      <c r="FD47" s="211"/>
      <c r="FE47" s="211"/>
      <c r="FF47" s="211"/>
      <c r="FG47" s="211"/>
      <c r="FH47" s="211"/>
      <c r="FI47" s="211"/>
      <c r="FJ47" s="211"/>
      <c r="FK47" s="211"/>
      <c r="FL47" s="211"/>
      <c r="FM47" s="211"/>
      <c r="FN47" s="206"/>
      <c r="FO47" s="206"/>
      <c r="FP47" s="211"/>
      <c r="FQ47" s="211"/>
      <c r="FR47" s="211"/>
      <c r="FS47" s="211"/>
      <c r="FT47" s="211"/>
      <c r="FU47" s="211"/>
      <c r="FV47" s="211"/>
      <c r="FW47" s="211"/>
      <c r="FX47" s="211"/>
      <c r="FY47" s="211"/>
      <c r="FZ47" s="211"/>
      <c r="GA47" s="206"/>
      <c r="GB47" s="206"/>
      <c r="GC47" s="211"/>
      <c r="GD47" s="211"/>
      <c r="GE47" s="211"/>
      <c r="GF47" s="211"/>
      <c r="GG47" s="211"/>
      <c r="GH47" s="211"/>
      <c r="GI47" s="211"/>
      <c r="GJ47" s="211"/>
      <c r="GK47" s="211"/>
      <c r="GL47" s="211"/>
      <c r="GM47" s="211"/>
      <c r="GN47" s="206"/>
      <c r="GO47" s="206"/>
      <c r="GP47" s="211"/>
      <c r="GQ47" s="211"/>
      <c r="GR47" s="211"/>
      <c r="GS47" s="211"/>
      <c r="GT47" s="211"/>
      <c r="GU47" s="211"/>
      <c r="GV47" s="211"/>
      <c r="GW47" s="211"/>
      <c r="GX47" s="211"/>
      <c r="GY47" s="211"/>
      <c r="GZ47" s="211"/>
      <c r="HA47" s="206"/>
      <c r="HB47" s="206"/>
      <c r="HC47" s="211"/>
      <c r="HD47" s="211"/>
      <c r="HE47" s="211"/>
      <c r="HF47" s="211"/>
      <c r="HG47" s="211"/>
      <c r="HH47" s="211"/>
      <c r="HI47" s="211"/>
      <c r="HJ47" s="211"/>
      <c r="HK47" s="211"/>
      <c r="HL47" s="211"/>
      <c r="HM47" s="211"/>
      <c r="HN47" s="206"/>
      <c r="HO47" s="206"/>
      <c r="HP47" s="211"/>
      <c r="HQ47" s="211"/>
      <c r="HR47" s="211"/>
      <c r="HS47" s="211"/>
      <c r="HT47" s="211"/>
      <c r="HU47" s="211"/>
      <c r="HV47" s="211"/>
      <c r="HW47" s="211"/>
      <c r="HX47" s="211"/>
      <c r="HY47" s="211"/>
      <c r="HZ47" s="211"/>
      <c r="IA47" s="206"/>
      <c r="IB47" s="206"/>
      <c r="IC47" s="211"/>
      <c r="ID47" s="211"/>
      <c r="IE47" s="211"/>
      <c r="IF47" s="211"/>
      <c r="IG47" s="211"/>
      <c r="IH47" s="211"/>
      <c r="II47" s="211"/>
      <c r="IJ47" s="211"/>
      <c r="IK47" s="211"/>
      <c r="IL47" s="211"/>
      <c r="IM47" s="211"/>
      <c r="IN47" s="206"/>
      <c r="IO47" s="206"/>
      <c r="IP47" s="211"/>
      <c r="IQ47" s="211"/>
      <c r="IR47" s="211"/>
      <c r="IS47" s="211"/>
      <c r="IT47" s="211"/>
      <c r="IU47" s="211"/>
      <c r="IV47" s="211"/>
    </row>
    <row r="48" spans="1:256" x14ac:dyDescent="0.2">
      <c r="A48" s="217"/>
      <c r="B48" s="218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2"/>
      <c r="N48" s="210"/>
      <c r="O48" s="210"/>
      <c r="P48" s="221"/>
      <c r="Q48" s="221"/>
      <c r="R48" s="221"/>
      <c r="S48" s="221"/>
      <c r="T48" s="221"/>
      <c r="U48" s="221"/>
      <c r="V48" s="221"/>
      <c r="W48" s="221"/>
      <c r="X48" s="221"/>
      <c r="Y48" s="221"/>
      <c r="Z48" s="221"/>
      <c r="AA48" s="206"/>
      <c r="AB48" s="206"/>
      <c r="AC48" s="211"/>
      <c r="AD48" s="211"/>
      <c r="AE48" s="211"/>
      <c r="AF48" s="211"/>
      <c r="AG48" s="211"/>
      <c r="AH48" s="211"/>
      <c r="AI48" s="211"/>
      <c r="AJ48" s="211"/>
      <c r="AK48" s="211"/>
      <c r="AL48" s="211"/>
      <c r="AM48" s="211"/>
      <c r="AN48" s="206"/>
      <c r="AO48" s="206"/>
      <c r="AP48" s="211"/>
      <c r="AQ48" s="211"/>
      <c r="AR48" s="211"/>
      <c r="AS48" s="211"/>
      <c r="AT48" s="211"/>
      <c r="AU48" s="211"/>
      <c r="AV48" s="211"/>
      <c r="AW48" s="211"/>
      <c r="AX48" s="211"/>
      <c r="AY48" s="211"/>
      <c r="AZ48" s="211"/>
      <c r="BA48" s="206"/>
      <c r="BB48" s="206"/>
      <c r="BC48" s="211"/>
      <c r="BD48" s="211"/>
      <c r="BE48" s="211"/>
      <c r="BF48" s="211"/>
      <c r="BG48" s="211"/>
      <c r="BH48" s="211"/>
      <c r="BI48" s="211"/>
      <c r="BJ48" s="211"/>
      <c r="BK48" s="211"/>
      <c r="BL48" s="211"/>
      <c r="BM48" s="211"/>
      <c r="BN48" s="206"/>
      <c r="BO48" s="206"/>
      <c r="BP48" s="211"/>
      <c r="BQ48" s="211"/>
      <c r="BR48" s="211"/>
      <c r="BS48" s="211"/>
      <c r="BT48" s="211"/>
      <c r="BU48" s="211"/>
      <c r="BV48" s="211"/>
      <c r="BW48" s="211"/>
      <c r="BX48" s="211"/>
      <c r="BY48" s="211"/>
      <c r="BZ48" s="211"/>
      <c r="CA48" s="206"/>
      <c r="CB48" s="206"/>
      <c r="CC48" s="211"/>
      <c r="CD48" s="211"/>
      <c r="CE48" s="211"/>
      <c r="CF48" s="211"/>
      <c r="CG48" s="211"/>
      <c r="CH48" s="211"/>
      <c r="CI48" s="211"/>
      <c r="CJ48" s="211"/>
      <c r="CK48" s="211"/>
      <c r="CL48" s="211"/>
      <c r="CM48" s="211"/>
      <c r="CN48" s="206"/>
      <c r="CO48" s="206"/>
      <c r="CP48" s="211"/>
      <c r="CQ48" s="211"/>
      <c r="CR48" s="211"/>
      <c r="CS48" s="211"/>
      <c r="CT48" s="211"/>
      <c r="CU48" s="211"/>
      <c r="CV48" s="211"/>
      <c r="CW48" s="211"/>
      <c r="CX48" s="211"/>
      <c r="CY48" s="211"/>
      <c r="CZ48" s="211"/>
      <c r="DA48" s="206"/>
      <c r="DB48" s="206"/>
      <c r="DC48" s="211"/>
      <c r="DD48" s="211"/>
      <c r="DE48" s="211"/>
      <c r="DF48" s="211"/>
      <c r="DG48" s="211"/>
      <c r="DH48" s="211"/>
      <c r="DI48" s="211"/>
      <c r="DJ48" s="211"/>
      <c r="DK48" s="211"/>
      <c r="DL48" s="211"/>
      <c r="DM48" s="211"/>
      <c r="DN48" s="206"/>
      <c r="DO48" s="206"/>
      <c r="DP48" s="211"/>
      <c r="DQ48" s="211"/>
      <c r="DR48" s="211"/>
      <c r="DS48" s="211"/>
      <c r="DT48" s="211"/>
      <c r="DU48" s="211"/>
      <c r="DV48" s="211"/>
      <c r="DW48" s="211"/>
      <c r="DX48" s="211"/>
      <c r="DY48" s="211"/>
      <c r="DZ48" s="211"/>
      <c r="EA48" s="206"/>
      <c r="EB48" s="206"/>
      <c r="EC48" s="211"/>
      <c r="ED48" s="211"/>
      <c r="EE48" s="211"/>
      <c r="EF48" s="211"/>
      <c r="EG48" s="211"/>
      <c r="EH48" s="211"/>
      <c r="EI48" s="211"/>
      <c r="EJ48" s="211"/>
      <c r="EK48" s="211"/>
      <c r="EL48" s="211"/>
      <c r="EM48" s="211"/>
      <c r="EN48" s="206"/>
      <c r="EO48" s="206"/>
      <c r="EP48" s="211"/>
      <c r="EQ48" s="211"/>
      <c r="ER48" s="211"/>
      <c r="ES48" s="211"/>
      <c r="ET48" s="211"/>
      <c r="EU48" s="211"/>
      <c r="EV48" s="211"/>
      <c r="EW48" s="211"/>
      <c r="EX48" s="211"/>
      <c r="EY48" s="211"/>
      <c r="EZ48" s="211"/>
      <c r="FA48" s="206"/>
      <c r="FB48" s="206"/>
      <c r="FC48" s="211"/>
      <c r="FD48" s="211"/>
      <c r="FE48" s="211"/>
      <c r="FF48" s="211"/>
      <c r="FG48" s="211"/>
      <c r="FH48" s="211"/>
      <c r="FI48" s="211"/>
      <c r="FJ48" s="211"/>
      <c r="FK48" s="211"/>
      <c r="FL48" s="211"/>
      <c r="FM48" s="211"/>
      <c r="FN48" s="206"/>
      <c r="FO48" s="206"/>
      <c r="FP48" s="211"/>
      <c r="FQ48" s="211"/>
      <c r="FR48" s="211"/>
      <c r="FS48" s="211"/>
      <c r="FT48" s="211"/>
      <c r="FU48" s="211"/>
      <c r="FV48" s="211"/>
      <c r="FW48" s="211"/>
      <c r="FX48" s="211"/>
      <c r="FY48" s="211"/>
      <c r="FZ48" s="211"/>
      <c r="GA48" s="206"/>
      <c r="GB48" s="206"/>
      <c r="GC48" s="211"/>
      <c r="GD48" s="211"/>
      <c r="GE48" s="211"/>
      <c r="GF48" s="211"/>
      <c r="GG48" s="211"/>
      <c r="GH48" s="211"/>
      <c r="GI48" s="211"/>
      <c r="GJ48" s="211"/>
      <c r="GK48" s="211"/>
      <c r="GL48" s="211"/>
      <c r="GM48" s="211"/>
      <c r="GN48" s="206"/>
      <c r="GO48" s="206"/>
      <c r="GP48" s="211"/>
      <c r="GQ48" s="211"/>
      <c r="GR48" s="211"/>
      <c r="GS48" s="211"/>
      <c r="GT48" s="211"/>
      <c r="GU48" s="211"/>
      <c r="GV48" s="211"/>
      <c r="GW48" s="211"/>
      <c r="GX48" s="211"/>
      <c r="GY48" s="211"/>
      <c r="GZ48" s="211"/>
      <c r="HA48" s="206"/>
      <c r="HB48" s="206"/>
      <c r="HC48" s="211"/>
      <c r="HD48" s="211"/>
      <c r="HE48" s="211"/>
      <c r="HF48" s="211"/>
      <c r="HG48" s="211"/>
      <c r="HH48" s="211"/>
      <c r="HI48" s="211"/>
      <c r="HJ48" s="211"/>
      <c r="HK48" s="211"/>
      <c r="HL48" s="211"/>
      <c r="HM48" s="211"/>
      <c r="HN48" s="206"/>
      <c r="HO48" s="206"/>
      <c r="HP48" s="211"/>
      <c r="HQ48" s="211"/>
      <c r="HR48" s="211"/>
      <c r="HS48" s="211"/>
      <c r="HT48" s="211"/>
      <c r="HU48" s="211"/>
      <c r="HV48" s="211"/>
      <c r="HW48" s="211"/>
      <c r="HX48" s="211"/>
      <c r="HY48" s="211"/>
      <c r="HZ48" s="211"/>
      <c r="IA48" s="206"/>
      <c r="IB48" s="206"/>
      <c r="IC48" s="211"/>
      <c r="ID48" s="211"/>
      <c r="IE48" s="211"/>
      <c r="IF48" s="211"/>
      <c r="IG48" s="211"/>
      <c r="IH48" s="211"/>
      <c r="II48" s="211"/>
      <c r="IJ48" s="211"/>
      <c r="IK48" s="211"/>
      <c r="IL48" s="211"/>
      <c r="IM48" s="211"/>
      <c r="IN48" s="206"/>
      <c r="IO48" s="206"/>
      <c r="IP48" s="211"/>
      <c r="IQ48" s="211"/>
      <c r="IR48" s="211"/>
      <c r="IS48" s="211"/>
      <c r="IT48" s="211"/>
      <c r="IU48" s="211"/>
      <c r="IV48" s="211"/>
    </row>
    <row r="49" spans="1:256" x14ac:dyDescent="0.2">
      <c r="A49" s="217"/>
      <c r="B49" s="218"/>
      <c r="C49" s="281"/>
      <c r="D49" s="281"/>
      <c r="E49" s="281"/>
      <c r="F49" s="281"/>
      <c r="G49" s="281"/>
      <c r="H49" s="281"/>
      <c r="I49" s="281"/>
      <c r="J49" s="281"/>
      <c r="K49" s="281"/>
      <c r="L49" s="281"/>
      <c r="M49" s="282"/>
      <c r="N49" s="210"/>
      <c r="O49" s="210"/>
      <c r="P49" s="221"/>
      <c r="Q49" s="221"/>
      <c r="R49" s="221"/>
      <c r="S49" s="221"/>
      <c r="T49" s="221"/>
      <c r="U49" s="221"/>
      <c r="V49" s="221"/>
      <c r="W49" s="221"/>
      <c r="X49" s="221"/>
      <c r="Y49" s="221"/>
      <c r="Z49" s="221"/>
      <c r="AA49" s="206"/>
      <c r="AB49" s="206"/>
      <c r="AC49" s="211"/>
      <c r="AD49" s="211"/>
      <c r="AE49" s="211"/>
      <c r="AF49" s="211"/>
      <c r="AG49" s="211"/>
      <c r="AH49" s="211"/>
      <c r="AI49" s="211"/>
      <c r="AJ49" s="211"/>
      <c r="AK49" s="211"/>
      <c r="AL49" s="211"/>
      <c r="AM49" s="211"/>
      <c r="AN49" s="206"/>
      <c r="AO49" s="206"/>
      <c r="AP49" s="211"/>
      <c r="AQ49" s="211"/>
      <c r="AR49" s="211"/>
      <c r="AS49" s="211"/>
      <c r="AT49" s="211"/>
      <c r="AU49" s="211"/>
      <c r="AV49" s="211"/>
      <c r="AW49" s="211"/>
      <c r="AX49" s="211"/>
      <c r="AY49" s="211"/>
      <c r="AZ49" s="211"/>
      <c r="BA49" s="206"/>
      <c r="BB49" s="206"/>
      <c r="BC49" s="211"/>
      <c r="BD49" s="211"/>
      <c r="BE49" s="211"/>
      <c r="BF49" s="211"/>
      <c r="BG49" s="211"/>
      <c r="BH49" s="211"/>
      <c r="BI49" s="211"/>
      <c r="BJ49" s="211"/>
      <c r="BK49" s="211"/>
      <c r="BL49" s="211"/>
      <c r="BM49" s="211"/>
      <c r="BN49" s="206"/>
      <c r="BO49" s="206"/>
      <c r="BP49" s="211"/>
      <c r="BQ49" s="211"/>
      <c r="BR49" s="211"/>
      <c r="BS49" s="211"/>
      <c r="BT49" s="211"/>
      <c r="BU49" s="211"/>
      <c r="BV49" s="211"/>
      <c r="BW49" s="211"/>
      <c r="BX49" s="211"/>
      <c r="BY49" s="211"/>
      <c r="BZ49" s="211"/>
      <c r="CA49" s="206"/>
      <c r="CB49" s="206"/>
      <c r="CC49" s="211"/>
      <c r="CD49" s="211"/>
      <c r="CE49" s="211"/>
      <c r="CF49" s="211"/>
      <c r="CG49" s="211"/>
      <c r="CH49" s="211"/>
      <c r="CI49" s="211"/>
      <c r="CJ49" s="211"/>
      <c r="CK49" s="211"/>
      <c r="CL49" s="211"/>
      <c r="CM49" s="211"/>
      <c r="CN49" s="206"/>
      <c r="CO49" s="206"/>
      <c r="CP49" s="211"/>
      <c r="CQ49" s="211"/>
      <c r="CR49" s="211"/>
      <c r="CS49" s="211"/>
      <c r="CT49" s="211"/>
      <c r="CU49" s="211"/>
      <c r="CV49" s="211"/>
      <c r="CW49" s="211"/>
      <c r="CX49" s="211"/>
      <c r="CY49" s="211"/>
      <c r="CZ49" s="211"/>
      <c r="DA49" s="206"/>
      <c r="DB49" s="206"/>
      <c r="DC49" s="211"/>
      <c r="DD49" s="211"/>
      <c r="DE49" s="211"/>
      <c r="DF49" s="211"/>
      <c r="DG49" s="211"/>
      <c r="DH49" s="211"/>
      <c r="DI49" s="211"/>
      <c r="DJ49" s="211"/>
      <c r="DK49" s="211"/>
      <c r="DL49" s="211"/>
      <c r="DM49" s="211"/>
      <c r="DN49" s="206"/>
      <c r="DO49" s="206"/>
      <c r="DP49" s="211"/>
      <c r="DQ49" s="211"/>
      <c r="DR49" s="211"/>
      <c r="DS49" s="211"/>
      <c r="DT49" s="211"/>
      <c r="DU49" s="211"/>
      <c r="DV49" s="211"/>
      <c r="DW49" s="211"/>
      <c r="DX49" s="211"/>
      <c r="DY49" s="211"/>
      <c r="DZ49" s="211"/>
      <c r="EA49" s="206"/>
      <c r="EB49" s="206"/>
      <c r="EC49" s="211"/>
      <c r="ED49" s="211"/>
      <c r="EE49" s="211"/>
      <c r="EF49" s="211"/>
      <c r="EG49" s="211"/>
      <c r="EH49" s="211"/>
      <c r="EI49" s="211"/>
      <c r="EJ49" s="211"/>
      <c r="EK49" s="211"/>
      <c r="EL49" s="211"/>
      <c r="EM49" s="211"/>
      <c r="EN49" s="206"/>
      <c r="EO49" s="206"/>
      <c r="EP49" s="211"/>
      <c r="EQ49" s="211"/>
      <c r="ER49" s="211"/>
      <c r="ES49" s="211"/>
      <c r="ET49" s="211"/>
      <c r="EU49" s="211"/>
      <c r="EV49" s="211"/>
      <c r="EW49" s="211"/>
      <c r="EX49" s="211"/>
      <c r="EY49" s="211"/>
      <c r="EZ49" s="211"/>
      <c r="FA49" s="206"/>
      <c r="FB49" s="206"/>
      <c r="FC49" s="211"/>
      <c r="FD49" s="211"/>
      <c r="FE49" s="211"/>
      <c r="FF49" s="211"/>
      <c r="FG49" s="211"/>
      <c r="FH49" s="211"/>
      <c r="FI49" s="211"/>
      <c r="FJ49" s="211"/>
      <c r="FK49" s="211"/>
      <c r="FL49" s="211"/>
      <c r="FM49" s="211"/>
      <c r="FN49" s="206"/>
      <c r="FO49" s="206"/>
      <c r="FP49" s="211"/>
      <c r="FQ49" s="211"/>
      <c r="FR49" s="211"/>
      <c r="FS49" s="211"/>
      <c r="FT49" s="211"/>
      <c r="FU49" s="211"/>
      <c r="FV49" s="211"/>
      <c r="FW49" s="211"/>
      <c r="FX49" s="211"/>
      <c r="FY49" s="211"/>
      <c r="FZ49" s="211"/>
      <c r="GA49" s="206"/>
      <c r="GB49" s="206"/>
      <c r="GC49" s="211"/>
      <c r="GD49" s="211"/>
      <c r="GE49" s="211"/>
      <c r="GF49" s="211"/>
      <c r="GG49" s="211"/>
      <c r="GH49" s="211"/>
      <c r="GI49" s="211"/>
      <c r="GJ49" s="211"/>
      <c r="GK49" s="211"/>
      <c r="GL49" s="211"/>
      <c r="GM49" s="211"/>
      <c r="GN49" s="206"/>
      <c r="GO49" s="206"/>
      <c r="GP49" s="211"/>
      <c r="GQ49" s="211"/>
      <c r="GR49" s="211"/>
      <c r="GS49" s="211"/>
      <c r="GT49" s="211"/>
      <c r="GU49" s="211"/>
      <c r="GV49" s="211"/>
      <c r="GW49" s="211"/>
      <c r="GX49" s="211"/>
      <c r="GY49" s="211"/>
      <c r="GZ49" s="211"/>
      <c r="HA49" s="206"/>
      <c r="HB49" s="206"/>
      <c r="HC49" s="211"/>
      <c r="HD49" s="211"/>
      <c r="HE49" s="211"/>
      <c r="HF49" s="211"/>
      <c r="HG49" s="211"/>
      <c r="HH49" s="211"/>
      <c r="HI49" s="211"/>
      <c r="HJ49" s="211"/>
      <c r="HK49" s="211"/>
      <c r="HL49" s="211"/>
      <c r="HM49" s="211"/>
      <c r="HN49" s="206"/>
      <c r="HO49" s="206"/>
      <c r="HP49" s="211"/>
      <c r="HQ49" s="211"/>
      <c r="HR49" s="211"/>
      <c r="HS49" s="211"/>
      <c r="HT49" s="211"/>
      <c r="HU49" s="211"/>
      <c r="HV49" s="211"/>
      <c r="HW49" s="211"/>
      <c r="HX49" s="211"/>
      <c r="HY49" s="211"/>
      <c r="HZ49" s="211"/>
      <c r="IA49" s="206"/>
      <c r="IB49" s="206"/>
      <c r="IC49" s="211"/>
      <c r="ID49" s="211"/>
      <c r="IE49" s="211"/>
      <c r="IF49" s="211"/>
      <c r="IG49" s="211"/>
      <c r="IH49" s="211"/>
      <c r="II49" s="211"/>
      <c r="IJ49" s="211"/>
      <c r="IK49" s="211"/>
      <c r="IL49" s="211"/>
      <c r="IM49" s="211"/>
      <c r="IN49" s="206"/>
      <c r="IO49" s="206"/>
      <c r="IP49" s="211"/>
      <c r="IQ49" s="211"/>
      <c r="IR49" s="211"/>
      <c r="IS49" s="211"/>
      <c r="IT49" s="211"/>
      <c r="IU49" s="211"/>
      <c r="IV49" s="211"/>
    </row>
    <row r="50" spans="1:256" x14ac:dyDescent="0.2">
      <c r="A50" s="217"/>
      <c r="B50" s="218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2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7"/>
      <c r="B51" s="218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2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7"/>
      <c r="B52" s="218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2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7"/>
      <c r="B53" s="218"/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2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7"/>
      <c r="B54" s="218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2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7"/>
      <c r="B55" s="218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2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7"/>
      <c r="B56" s="218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2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7"/>
      <c r="B57" s="218"/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2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7"/>
      <c r="B58" s="218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2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7"/>
      <c r="B59" s="218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2"/>
    </row>
    <row r="60" spans="1:256" x14ac:dyDescent="0.2">
      <c r="A60" s="217"/>
      <c r="B60" s="218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2"/>
    </row>
    <row r="61" spans="1:256" x14ac:dyDescent="0.2">
      <c r="A61" s="217"/>
      <c r="B61" s="218"/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2"/>
    </row>
    <row r="62" spans="1:256" x14ac:dyDescent="0.2">
      <c r="A62" s="217"/>
      <c r="B62" s="218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2"/>
    </row>
    <row r="63" spans="1:256" x14ac:dyDescent="0.2">
      <c r="A63" s="217"/>
      <c r="B63" s="218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2"/>
    </row>
    <row r="64" spans="1:256" x14ac:dyDescent="0.2">
      <c r="A64" s="217"/>
      <c r="B64" s="218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2"/>
    </row>
    <row r="65" spans="1:13" x14ac:dyDescent="0.2">
      <c r="A65" s="217"/>
      <c r="B65" s="218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2"/>
    </row>
    <row r="66" spans="1:13" x14ac:dyDescent="0.2">
      <c r="A66" s="217"/>
      <c r="B66" s="218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2"/>
    </row>
    <row r="67" spans="1:13" x14ac:dyDescent="0.2">
      <c r="A67" s="217"/>
      <c r="B67" s="218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2"/>
    </row>
    <row r="68" spans="1:13" x14ac:dyDescent="0.2">
      <c r="A68" s="217"/>
      <c r="B68" s="218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2"/>
    </row>
    <row r="69" spans="1:13" x14ac:dyDescent="0.2">
      <c r="A69" s="217"/>
      <c r="B69" s="218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2"/>
    </row>
    <row r="70" spans="1:13" ht="12" thickBot="1" x14ac:dyDescent="0.25">
      <c r="A70" s="219"/>
      <c r="B70" s="220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7"/>
      <c r="B71" s="207"/>
      <c r="C71" s="208"/>
      <c r="D71" s="208"/>
      <c r="E71" s="208"/>
      <c r="F71" s="208"/>
      <c r="G71" s="208"/>
      <c r="H71" s="208"/>
      <c r="I71" s="208"/>
      <c r="J71" s="208"/>
      <c r="K71" s="208"/>
      <c r="L71" s="208"/>
    </row>
    <row r="72" spans="1:13" ht="12.75" x14ac:dyDescent="0.2">
      <c r="A72" s="285" t="s">
        <v>848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09" t="s">
        <v>768</v>
      </c>
      <c r="B73" s="209" t="s">
        <v>769</v>
      </c>
      <c r="C73" s="280"/>
      <c r="D73" s="280"/>
      <c r="E73" s="280"/>
      <c r="F73" s="280"/>
      <c r="G73" s="280"/>
      <c r="H73" s="280"/>
      <c r="I73" s="280"/>
      <c r="J73" s="280"/>
      <c r="K73" s="280"/>
      <c r="L73" s="280"/>
      <c r="M73" s="280"/>
    </row>
    <row r="74" spans="1:13" x14ac:dyDescent="0.2">
      <c r="A74" s="210"/>
      <c r="B74" s="210"/>
      <c r="C74" s="280"/>
      <c r="D74" s="280"/>
      <c r="E74" s="280"/>
      <c r="F74" s="280"/>
      <c r="G74" s="280"/>
      <c r="H74" s="280"/>
      <c r="I74" s="280"/>
      <c r="J74" s="280"/>
      <c r="K74" s="280"/>
      <c r="L74" s="280"/>
      <c r="M74" s="280"/>
    </row>
    <row r="75" spans="1:13" x14ac:dyDescent="0.2">
      <c r="A75" s="210"/>
      <c r="B75" s="210"/>
      <c r="C75" s="280"/>
      <c r="D75" s="280"/>
      <c r="E75" s="280"/>
      <c r="F75" s="280"/>
      <c r="G75" s="280"/>
      <c r="H75" s="280"/>
      <c r="I75" s="280"/>
      <c r="J75" s="280"/>
      <c r="K75" s="280"/>
      <c r="L75" s="280"/>
      <c r="M75" s="280"/>
    </row>
    <row r="76" spans="1:13" x14ac:dyDescent="0.2">
      <c r="A76" s="210"/>
      <c r="B76" s="210"/>
      <c r="C76" s="280"/>
      <c r="D76" s="280"/>
      <c r="E76" s="280"/>
      <c r="F76" s="280"/>
      <c r="G76" s="280"/>
      <c r="H76" s="280"/>
      <c r="I76" s="280"/>
      <c r="J76" s="280"/>
      <c r="K76" s="280"/>
      <c r="L76" s="280"/>
      <c r="M76" s="280"/>
    </row>
    <row r="77" spans="1:13" x14ac:dyDescent="0.2">
      <c r="A77" s="210"/>
      <c r="B77" s="210"/>
      <c r="C77" s="280"/>
      <c r="D77" s="280"/>
      <c r="E77" s="280"/>
      <c r="F77" s="280"/>
      <c r="G77" s="280"/>
      <c r="H77" s="280"/>
      <c r="I77" s="280"/>
      <c r="J77" s="280"/>
      <c r="K77" s="280"/>
      <c r="L77" s="280"/>
      <c r="M77" s="280"/>
    </row>
    <row r="78" spans="1:13" x14ac:dyDescent="0.2">
      <c r="A78" s="210"/>
      <c r="B78" s="210"/>
      <c r="C78" s="280"/>
      <c r="D78" s="280"/>
      <c r="E78" s="280"/>
      <c r="F78" s="280"/>
      <c r="G78" s="280"/>
      <c r="H78" s="280"/>
      <c r="I78" s="280"/>
      <c r="J78" s="280"/>
      <c r="K78" s="280"/>
      <c r="L78" s="280"/>
      <c r="M78" s="280"/>
    </row>
    <row r="79" spans="1:13" x14ac:dyDescent="0.2">
      <c r="A79" s="210"/>
      <c r="B79" s="210"/>
      <c r="C79" s="280"/>
      <c r="D79" s="280"/>
      <c r="E79" s="280"/>
      <c r="F79" s="280"/>
      <c r="G79" s="280"/>
      <c r="H79" s="280"/>
      <c r="I79" s="280"/>
      <c r="J79" s="280"/>
      <c r="K79" s="280"/>
      <c r="L79" s="280"/>
      <c r="M79" s="280"/>
    </row>
    <row r="80" spans="1:13" x14ac:dyDescent="0.2">
      <c r="A80" s="210"/>
      <c r="B80" s="210"/>
      <c r="C80" s="280"/>
      <c r="D80" s="280"/>
      <c r="E80" s="280"/>
      <c r="F80" s="280"/>
      <c r="G80" s="280"/>
      <c r="H80" s="280"/>
      <c r="I80" s="280"/>
      <c r="J80" s="280"/>
      <c r="K80" s="280"/>
      <c r="L80" s="280"/>
      <c r="M80" s="280"/>
    </row>
    <row r="81" spans="1:13" x14ac:dyDescent="0.2">
      <c r="A81" s="210"/>
      <c r="B81" s="210"/>
      <c r="C81" s="280"/>
      <c r="D81" s="280"/>
      <c r="E81" s="280"/>
      <c r="F81" s="280"/>
      <c r="G81" s="280"/>
      <c r="H81" s="280"/>
      <c r="I81" s="280"/>
      <c r="J81" s="280"/>
      <c r="K81" s="280"/>
      <c r="L81" s="280"/>
      <c r="M81" s="280"/>
    </row>
    <row r="82" spans="1:13" x14ac:dyDescent="0.2">
      <c r="A82" s="210"/>
      <c r="B82" s="210"/>
      <c r="C82" s="280"/>
      <c r="D82" s="280"/>
      <c r="E82" s="280"/>
      <c r="F82" s="280"/>
      <c r="G82" s="280"/>
      <c r="H82" s="280"/>
      <c r="I82" s="280"/>
      <c r="J82" s="280"/>
      <c r="K82" s="280"/>
      <c r="L82" s="280"/>
      <c r="M82" s="280"/>
    </row>
    <row r="83" spans="1:13" x14ac:dyDescent="0.2">
      <c r="A83" s="210"/>
      <c r="B83" s="210"/>
      <c r="C83" s="280"/>
      <c r="D83" s="280"/>
      <c r="E83" s="280"/>
      <c r="F83" s="280"/>
      <c r="G83" s="280"/>
      <c r="H83" s="280"/>
      <c r="I83" s="280"/>
      <c r="J83" s="280"/>
      <c r="K83" s="280"/>
      <c r="L83" s="280"/>
      <c r="M83" s="280"/>
    </row>
    <row r="84" spans="1:13" x14ac:dyDescent="0.2">
      <c r="A84" s="210"/>
      <c r="B84" s="210"/>
      <c r="C84" s="280"/>
      <c r="D84" s="280"/>
      <c r="E84" s="280"/>
      <c r="F84" s="280"/>
      <c r="G84" s="280"/>
      <c r="H84" s="280"/>
      <c r="I84" s="280"/>
      <c r="J84" s="280"/>
      <c r="K84" s="280"/>
      <c r="L84" s="280"/>
      <c r="M84" s="280"/>
    </row>
    <row r="85" spans="1:13" x14ac:dyDescent="0.2">
      <c r="A85" s="210"/>
      <c r="B85" s="210"/>
      <c r="C85" s="280"/>
      <c r="D85" s="280"/>
      <c r="E85" s="280"/>
      <c r="F85" s="280"/>
      <c r="G85" s="280"/>
      <c r="H85" s="280"/>
      <c r="I85" s="280"/>
      <c r="J85" s="280"/>
      <c r="K85" s="280"/>
      <c r="L85" s="280"/>
      <c r="M85" s="280"/>
    </row>
    <row r="86" spans="1:13" x14ac:dyDescent="0.2">
      <c r="A86" s="210"/>
      <c r="B86" s="210"/>
      <c r="C86" s="280"/>
      <c r="D86" s="280"/>
      <c r="E86" s="280"/>
      <c r="F86" s="280"/>
      <c r="G86" s="280"/>
      <c r="H86" s="280"/>
      <c r="I86" s="280"/>
      <c r="J86" s="280"/>
      <c r="K86" s="280"/>
      <c r="L86" s="280"/>
      <c r="M86" s="280"/>
    </row>
    <row r="87" spans="1:13" x14ac:dyDescent="0.2">
      <c r="A87" s="210"/>
      <c r="B87" s="210"/>
      <c r="C87" s="280"/>
      <c r="D87" s="280"/>
      <c r="E87" s="280"/>
      <c r="F87" s="280"/>
      <c r="G87" s="280"/>
      <c r="H87" s="280"/>
      <c r="I87" s="280"/>
      <c r="J87" s="280"/>
      <c r="K87" s="280"/>
      <c r="L87" s="280"/>
      <c r="M87" s="280"/>
    </row>
    <row r="88" spans="1:13" x14ac:dyDescent="0.2">
      <c r="A88" s="210"/>
      <c r="B88" s="210"/>
      <c r="C88" s="280"/>
      <c r="D88" s="280"/>
      <c r="E88" s="280"/>
      <c r="F88" s="280"/>
      <c r="G88" s="280"/>
      <c r="H88" s="280"/>
      <c r="I88" s="280"/>
      <c r="J88" s="280"/>
      <c r="K88" s="280"/>
      <c r="L88" s="280"/>
      <c r="M88" s="280"/>
    </row>
    <row r="89" spans="1:13" x14ac:dyDescent="0.2">
      <c r="A89" s="210"/>
      <c r="B89" s="210"/>
      <c r="C89" s="280"/>
      <c r="D89" s="280"/>
      <c r="E89" s="280"/>
      <c r="F89" s="280"/>
      <c r="G89" s="280"/>
      <c r="H89" s="280"/>
      <c r="I89" s="280"/>
      <c r="J89" s="280"/>
      <c r="K89" s="280"/>
      <c r="L89" s="280"/>
      <c r="M89" s="280"/>
    </row>
    <row r="90" spans="1:13" x14ac:dyDescent="0.2">
      <c r="A90" s="210"/>
      <c r="B90" s="210"/>
      <c r="C90" s="280"/>
      <c r="D90" s="280"/>
      <c r="E90" s="280"/>
      <c r="F90" s="280"/>
      <c r="G90" s="280"/>
      <c r="H90" s="280"/>
      <c r="I90" s="280"/>
      <c r="J90" s="280"/>
      <c r="K90" s="280"/>
      <c r="L90" s="280"/>
      <c r="M90" s="280"/>
    </row>
  </sheetData>
  <sheetProtection password="BB0A" sheet="1" objects="1" scenarios="1"/>
  <mergeCells count="223">
    <mergeCell ref="IP40:IV40"/>
    <mergeCell ref="C45:M45"/>
    <mergeCell ref="IC40:IM40"/>
    <mergeCell ref="BP40:BZ40"/>
    <mergeCell ref="FC40:FM40"/>
    <mergeCell ref="FP40:FZ40"/>
    <mergeCell ref="CC40:CM40"/>
    <mergeCell ref="CP40:CZ40"/>
    <mergeCell ref="CP39:CZ39"/>
    <mergeCell ref="BP38:BZ38"/>
    <mergeCell ref="CC38:CM38"/>
    <mergeCell ref="HP38:HZ38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DC40:DM40"/>
    <mergeCell ref="EP40:EZ40"/>
    <mergeCell ref="C42:M42"/>
    <mergeCell ref="P40:Z40"/>
    <mergeCell ref="AC40:AM40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38:Z38"/>
    <mergeCell ref="AC38:AM38"/>
    <mergeCell ref="AP38:AZ38"/>
    <mergeCell ref="BP39:BZ39"/>
    <mergeCell ref="CC39:CM39"/>
    <mergeCell ref="IP31:IV31"/>
    <mergeCell ref="HC31:HM31"/>
    <mergeCell ref="EC32:EM32"/>
    <mergeCell ref="EP32:EZ32"/>
    <mergeCell ref="FC32:FM32"/>
    <mergeCell ref="AC32:AM32"/>
    <mergeCell ref="AP32:AZ32"/>
    <mergeCell ref="BP32:BZ32"/>
    <mergeCell ref="FC30:FM30"/>
    <mergeCell ref="FP30:FZ30"/>
    <mergeCell ref="FC31:FM31"/>
    <mergeCell ref="FP31:FZ31"/>
    <mergeCell ref="GC31:GM31"/>
    <mergeCell ref="GP31:GZ31"/>
    <mergeCell ref="IC32:IM32"/>
    <mergeCell ref="IP32:IV32"/>
    <mergeCell ref="HC32:HM32"/>
    <mergeCell ref="HP32:HZ32"/>
    <mergeCell ref="FP32:FZ32"/>
    <mergeCell ref="HP31:HZ31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EC30:EM30"/>
    <mergeCell ref="EP30:EZ30"/>
    <mergeCell ref="EP38:EZ38"/>
    <mergeCell ref="FC38:FM38"/>
    <mergeCell ref="FP38:FZ38"/>
    <mergeCell ref="GC38:GM38"/>
    <mergeCell ref="GP38:GZ38"/>
    <mergeCell ref="HC38:HM38"/>
    <mergeCell ref="HP29:HZ29"/>
    <mergeCell ref="IC29:IM29"/>
    <mergeCell ref="FP29:FZ29"/>
    <mergeCell ref="GC29:GM29"/>
    <mergeCell ref="GP29:GZ29"/>
    <mergeCell ref="HC29:HM29"/>
    <mergeCell ref="IC30:IM30"/>
    <mergeCell ref="HP30:HZ30"/>
    <mergeCell ref="IP29:IV29"/>
    <mergeCell ref="IP30:IV30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IC31:IM31"/>
    <mergeCell ref="CP32:CZ32"/>
    <mergeCell ref="CP30:CZ30"/>
    <mergeCell ref="C39:M39"/>
    <mergeCell ref="C40:M40"/>
    <mergeCell ref="C34:M34"/>
    <mergeCell ref="C35:M35"/>
    <mergeCell ref="C36:M36"/>
    <mergeCell ref="C38:M38"/>
    <mergeCell ref="AP40:AZ40"/>
    <mergeCell ref="BC31:BM31"/>
    <mergeCell ref="BC32:BM32"/>
    <mergeCell ref="BC39:BM39"/>
    <mergeCell ref="BP31:BZ31"/>
    <mergeCell ref="CC31:CM31"/>
    <mergeCell ref="CP31:CZ31"/>
    <mergeCell ref="EC29:EM29"/>
    <mergeCell ref="EP29:EZ29"/>
    <mergeCell ref="FC29:FM29"/>
    <mergeCell ref="CP29:CZ29"/>
    <mergeCell ref="DP29:DZ29"/>
    <mergeCell ref="DC29:DM29"/>
    <mergeCell ref="A1:I1"/>
    <mergeCell ref="C3:M3"/>
    <mergeCell ref="C4:M4"/>
    <mergeCell ref="F2:I2"/>
    <mergeCell ref="P29:Z29"/>
    <mergeCell ref="AC29:AM29"/>
    <mergeCell ref="C10:M10"/>
    <mergeCell ref="C11:M11"/>
    <mergeCell ref="C12:M12"/>
    <mergeCell ref="C14:M14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C30:CM30"/>
    <mergeCell ref="BC30:BM30"/>
    <mergeCell ref="BP30:BZ30"/>
    <mergeCell ref="DC30:DM30"/>
    <mergeCell ref="DP30:DZ30"/>
    <mergeCell ref="CC32:CM32"/>
    <mergeCell ref="DC32:DM32"/>
    <mergeCell ref="DP32:DZ32"/>
    <mergeCell ref="C15:M15"/>
    <mergeCell ref="C16:M16"/>
    <mergeCell ref="C17:M17"/>
    <mergeCell ref="C18:M18"/>
    <mergeCell ref="C19:M19"/>
    <mergeCell ref="C20:M20"/>
    <mergeCell ref="AP29:AZ29"/>
    <mergeCell ref="C32:M32"/>
    <mergeCell ref="C30:M30"/>
    <mergeCell ref="C31:M31"/>
    <mergeCell ref="P31:Z31"/>
    <mergeCell ref="AC31:AM31"/>
    <mergeCell ref="AP31:AZ31"/>
    <mergeCell ref="P32:Z32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2013-08-26T17:10:48Z</cp:lastPrinted>
  <dcterms:created xsi:type="dcterms:W3CDTF">1997-12-04T19:04:30Z</dcterms:created>
  <dcterms:modified xsi:type="dcterms:W3CDTF">2013-11-14T15:11:42Z</dcterms:modified>
</cp:coreProperties>
</file>