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0" yWindow="0" windowWidth="24000" windowHeight="97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K423" i="1" l="1"/>
  <c r="F467" i="1"/>
  <c r="J471" i="1"/>
  <c r="J467" i="1"/>
  <c r="F49" i="1" l="1"/>
  <c r="D9" i="13" l="1"/>
  <c r="H520" i="1" l="1"/>
  <c r="H239" i="1"/>
  <c r="H221" i="1"/>
  <c r="H203" i="1"/>
  <c r="H197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E13" i="13" s="1"/>
  <c r="C13" i="13" s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C111" i="2" s="1"/>
  <c r="L214" i="1"/>
  <c r="L215" i="1"/>
  <c r="L216" i="1"/>
  <c r="L217" i="1"/>
  <c r="L232" i="1"/>
  <c r="L233" i="1"/>
  <c r="L234" i="1"/>
  <c r="L235" i="1"/>
  <c r="F6" i="13"/>
  <c r="G6" i="13"/>
  <c r="L201" i="1"/>
  <c r="C15" i="10" s="1"/>
  <c r="L219" i="1"/>
  <c r="L237" i="1"/>
  <c r="F7" i="13"/>
  <c r="G7" i="13"/>
  <c r="D7" i="13" s="1"/>
  <c r="C7" i="13" s="1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H661" i="1" s="1"/>
  <c r="F17" i="13"/>
  <c r="G17" i="13"/>
  <c r="D17" i="13" s="1"/>
  <c r="C17" i="13" s="1"/>
  <c r="L250" i="1"/>
  <c r="F18" i="13"/>
  <c r="G18" i="13"/>
  <c r="L251" i="1"/>
  <c r="D18" i="13" s="1"/>
  <c r="C18" i="13" s="1"/>
  <c r="F19" i="13"/>
  <c r="G19" i="13"/>
  <c r="L252" i="1"/>
  <c r="F29" i="13"/>
  <c r="G29" i="13"/>
  <c r="L357" i="1"/>
  <c r="L358" i="1"/>
  <c r="D126" i="2" s="1"/>
  <c r="D127" i="2" s="1"/>
  <c r="L359" i="1"/>
  <c r="H660" i="1" s="1"/>
  <c r="I366" i="1"/>
  <c r="J289" i="1"/>
  <c r="J308" i="1"/>
  <c r="J327" i="1"/>
  <c r="K289" i="1"/>
  <c r="K308" i="1"/>
  <c r="K327" i="1"/>
  <c r="L275" i="1"/>
  <c r="L289" i="1" s="1"/>
  <c r="L276" i="1"/>
  <c r="L277" i="1"/>
  <c r="L278" i="1"/>
  <c r="E111" i="2" s="1"/>
  <c r="L280" i="1"/>
  <c r="E117" i="2" s="1"/>
  <c r="L281" i="1"/>
  <c r="L282" i="1"/>
  <c r="L283" i="1"/>
  <c r="E120" i="2" s="1"/>
  <c r="L284" i="1"/>
  <c r="E121" i="2" s="1"/>
  <c r="L285" i="1"/>
  <c r="L286" i="1"/>
  <c r="L287" i="1"/>
  <c r="E124" i="2" s="1"/>
  <c r="L294" i="1"/>
  <c r="L308" i="1" s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27" i="1" s="1"/>
  <c r="L314" i="1"/>
  <c r="L315" i="1"/>
  <c r="L316" i="1"/>
  <c r="L318" i="1"/>
  <c r="L319" i="1"/>
  <c r="L320" i="1"/>
  <c r="L321" i="1"/>
  <c r="L322" i="1"/>
  <c r="L323" i="1"/>
  <c r="L324" i="1"/>
  <c r="L325" i="1"/>
  <c r="L332" i="1"/>
  <c r="E113" i="2" s="1"/>
  <c r="L333" i="1"/>
  <c r="L334" i="1"/>
  <c r="L259" i="1"/>
  <c r="C130" i="2" s="1"/>
  <c r="L260" i="1"/>
  <c r="C25" i="10" s="1"/>
  <c r="L340" i="1"/>
  <c r="L341" i="1"/>
  <c r="L254" i="1"/>
  <c r="C129" i="2" s="1"/>
  <c r="L335" i="1"/>
  <c r="F22" i="13" s="1"/>
  <c r="C22" i="13" s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6" i="1"/>
  <c r="L392" i="1" s="1"/>
  <c r="C137" i="2" s="1"/>
  <c r="L387" i="1"/>
  <c r="L388" i="1"/>
  <c r="L389" i="1"/>
  <c r="L390" i="1"/>
  <c r="L391" i="1"/>
  <c r="L394" i="1"/>
  <c r="L395" i="1"/>
  <c r="L396" i="1"/>
  <c r="L397" i="1"/>
  <c r="L400" i="1" s="1"/>
  <c r="C138" i="2" s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35" i="10" s="1"/>
  <c r="G59" i="1"/>
  <c r="H59" i="1"/>
  <c r="I59" i="1"/>
  <c r="F55" i="2" s="1"/>
  <c r="F78" i="1"/>
  <c r="C56" i="2" s="1"/>
  <c r="C61" i="2" s="1"/>
  <c r="F93" i="1"/>
  <c r="F110" i="1"/>
  <c r="G110" i="1"/>
  <c r="G111" i="1" s="1"/>
  <c r="H78" i="1"/>
  <c r="H111" i="1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F161" i="1"/>
  <c r="F168" i="1" s="1"/>
  <c r="G146" i="1"/>
  <c r="G161" i="1"/>
  <c r="H146" i="1"/>
  <c r="H168" i="1" s="1"/>
  <c r="H161" i="1"/>
  <c r="I146" i="1"/>
  <c r="I161" i="1"/>
  <c r="C11" i="10"/>
  <c r="C16" i="10"/>
  <c r="C20" i="10"/>
  <c r="L249" i="1"/>
  <c r="L331" i="1"/>
  <c r="C23" i="10" s="1"/>
  <c r="L253" i="1"/>
  <c r="L267" i="1"/>
  <c r="L268" i="1"/>
  <c r="C142" i="2" s="1"/>
  <c r="L348" i="1"/>
  <c r="L349" i="1"/>
  <c r="I664" i="1"/>
  <c r="I669" i="1"/>
  <c r="G660" i="1"/>
  <c r="G661" i="1"/>
  <c r="I668" i="1"/>
  <c r="C42" i="10"/>
  <c r="C32" i="10"/>
  <c r="L373" i="1"/>
  <c r="F129" i="2" s="1"/>
  <c r="L374" i="1"/>
  <c r="L375" i="1"/>
  <c r="L376" i="1"/>
  <c r="L377" i="1"/>
  <c r="L378" i="1"/>
  <c r="L379" i="1"/>
  <c r="B2" i="10"/>
  <c r="L343" i="1"/>
  <c r="E133" i="2" s="1"/>
  <c r="L344" i="1"/>
  <c r="L345" i="1"/>
  <c r="L346" i="1"/>
  <c r="K350" i="1"/>
  <c r="L520" i="1"/>
  <c r="F548" i="1" s="1"/>
  <c r="L521" i="1"/>
  <c r="F549" i="1" s="1"/>
  <c r="L522" i="1"/>
  <c r="F550" i="1" s="1"/>
  <c r="K550" i="1" s="1"/>
  <c r="L525" i="1"/>
  <c r="G548" i="1" s="1"/>
  <c r="G551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I551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F18" i="2" s="1"/>
  <c r="I438" i="1"/>
  <c r="J9" i="1" s="1"/>
  <c r="G8" i="2" s="1"/>
  <c r="C9" i="2"/>
  <c r="D9" i="2"/>
  <c r="E9" i="2"/>
  <c r="E18" i="2" s="1"/>
  <c r="F9" i="2"/>
  <c r="I439" i="1"/>
  <c r="J10" i="1" s="1"/>
  <c r="G9" i="2" s="1"/>
  <c r="C10" i="2"/>
  <c r="C11" i="2"/>
  <c r="D11" i="2"/>
  <c r="D18" i="2" s="1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E31" i="2" s="1"/>
  <c r="F22" i="2"/>
  <c r="I448" i="1"/>
  <c r="J23" i="1" s="1"/>
  <c r="C23" i="2"/>
  <c r="C31" i="2" s="1"/>
  <c r="D23" i="2"/>
  <c r="D31" i="2" s="1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C57" i="2"/>
  <c r="E57" i="2"/>
  <c r="C58" i="2"/>
  <c r="D58" i="2"/>
  <c r="E58" i="2"/>
  <c r="F58" i="2"/>
  <c r="D59" i="2"/>
  <c r="C60" i="2"/>
  <c r="D60" i="2"/>
  <c r="D61" i="2" s="1"/>
  <c r="D62" i="2" s="1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F77" i="2" s="1"/>
  <c r="F80" i="2" s="1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E102" i="2" s="1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E109" i="2"/>
  <c r="E110" i="2"/>
  <c r="C112" i="2"/>
  <c r="E112" i="2"/>
  <c r="C113" i="2"/>
  <c r="D114" i="2"/>
  <c r="F114" i="2"/>
  <c r="G114" i="2"/>
  <c r="C118" i="2"/>
  <c r="E118" i="2"/>
  <c r="E119" i="2"/>
  <c r="C120" i="2"/>
  <c r="C122" i="2"/>
  <c r="E122" i="2"/>
  <c r="E123" i="2"/>
  <c r="C124" i="2"/>
  <c r="F127" i="2"/>
  <c r="G127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G159" i="2" s="1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G160" i="2" s="1"/>
  <c r="J499" i="1"/>
  <c r="F160" i="2" s="1"/>
  <c r="B161" i="2"/>
  <c r="C161" i="2"/>
  <c r="G161" i="2" s="1"/>
  <c r="D161" i="2"/>
  <c r="E161" i="2"/>
  <c r="F161" i="2"/>
  <c r="B162" i="2"/>
  <c r="G162" i="2" s="1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G619" i="1" s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J256" i="1" s="1"/>
  <c r="J270" i="1" s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L255" i="1" s="1"/>
  <c r="H255" i="1"/>
  <c r="I255" i="1"/>
  <c r="J255" i="1"/>
  <c r="K255" i="1"/>
  <c r="F289" i="1"/>
  <c r="G289" i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F361" i="1"/>
  <c r="G361" i="1"/>
  <c r="H361" i="1"/>
  <c r="I361" i="1"/>
  <c r="G633" i="1" s="1"/>
  <c r="J633" i="1" s="1"/>
  <c r="J361" i="1"/>
  <c r="K361" i="1"/>
  <c r="I367" i="1"/>
  <c r="F368" i="1"/>
  <c r="G368" i="1"/>
  <c r="H368" i="1"/>
  <c r="I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H407" i="1" s="1"/>
  <c r="H643" i="1" s="1"/>
  <c r="I400" i="1"/>
  <c r="F406" i="1"/>
  <c r="G406" i="1"/>
  <c r="H406" i="1"/>
  <c r="I406" i="1"/>
  <c r="F407" i="1"/>
  <c r="G407" i="1"/>
  <c r="H644" i="1" s="1"/>
  <c r="I407" i="1"/>
  <c r="L412" i="1"/>
  <c r="L413" i="1"/>
  <c r="L418" i="1" s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6" i="1" s="1"/>
  <c r="L424" i="1"/>
  <c r="L425" i="1"/>
  <c r="F426" i="1"/>
  <c r="G426" i="1"/>
  <c r="H426" i="1"/>
  <c r="I426" i="1"/>
  <c r="J426" i="1"/>
  <c r="L428" i="1"/>
  <c r="L432" i="1" s="1"/>
  <c r="L429" i="1"/>
  <c r="L430" i="1"/>
  <c r="L431" i="1"/>
  <c r="F432" i="1"/>
  <c r="G432" i="1"/>
  <c r="H432" i="1"/>
  <c r="I432" i="1"/>
  <c r="J432" i="1"/>
  <c r="F445" i="1"/>
  <c r="G445" i="1"/>
  <c r="H445" i="1"/>
  <c r="F451" i="1"/>
  <c r="G451" i="1"/>
  <c r="H451" i="1"/>
  <c r="I451" i="1"/>
  <c r="F459" i="1"/>
  <c r="G459" i="1"/>
  <c r="G460" i="1" s="1"/>
  <c r="H639" i="1" s="1"/>
  <c r="H459" i="1"/>
  <c r="F460" i="1"/>
  <c r="H460" i="1"/>
  <c r="F469" i="1"/>
  <c r="G469" i="1"/>
  <c r="H469" i="1"/>
  <c r="I469" i="1"/>
  <c r="I475" i="1" s="1"/>
  <c r="H624" i="1" s="1"/>
  <c r="J469" i="1"/>
  <c r="F473" i="1"/>
  <c r="G473" i="1"/>
  <c r="G475" i="1" s="1"/>
  <c r="H622" i="1" s="1"/>
  <c r="J622" i="1" s="1"/>
  <c r="H473" i="1"/>
  <c r="H475" i="1" s="1"/>
  <c r="H623" i="1" s="1"/>
  <c r="J623" i="1" s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I544" i="1" s="1"/>
  <c r="J523" i="1"/>
  <c r="J544" i="1" s="1"/>
  <c r="K523" i="1"/>
  <c r="F528" i="1"/>
  <c r="G528" i="1"/>
  <c r="G544" i="1" s="1"/>
  <c r="H528" i="1"/>
  <c r="I528" i="1"/>
  <c r="J528" i="1"/>
  <c r="K528" i="1"/>
  <c r="K544" i="1" s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9" i="1" s="1"/>
  <c r="L557" i="1"/>
  <c r="L558" i="1"/>
  <c r="F559" i="1"/>
  <c r="G559" i="1"/>
  <c r="H559" i="1"/>
  <c r="I559" i="1"/>
  <c r="J559" i="1"/>
  <c r="K559" i="1"/>
  <c r="L561" i="1"/>
  <c r="L564" i="1" s="1"/>
  <c r="L562" i="1"/>
  <c r="L563" i="1"/>
  <c r="F564" i="1"/>
  <c r="F570" i="1" s="1"/>
  <c r="G564" i="1"/>
  <c r="H564" i="1"/>
  <c r="I564" i="1"/>
  <c r="J564" i="1"/>
  <c r="K564" i="1"/>
  <c r="L566" i="1"/>
  <c r="L567" i="1"/>
  <c r="L568" i="1"/>
  <c r="F569" i="1"/>
  <c r="G569" i="1"/>
  <c r="H569" i="1"/>
  <c r="I569" i="1"/>
  <c r="I570" i="1" s="1"/>
  <c r="J569" i="1"/>
  <c r="J570" i="1" s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G617" i="1"/>
  <c r="G618" i="1"/>
  <c r="G621" i="1"/>
  <c r="G622" i="1"/>
  <c r="G623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G638" i="1"/>
  <c r="J638" i="1" s="1"/>
  <c r="H638" i="1"/>
  <c r="G639" i="1"/>
  <c r="G640" i="1"/>
  <c r="H640" i="1"/>
  <c r="G642" i="1"/>
  <c r="J642" i="1" s="1"/>
  <c r="H642" i="1"/>
  <c r="G643" i="1"/>
  <c r="G644" i="1"/>
  <c r="G649" i="1"/>
  <c r="G650" i="1"/>
  <c r="G651" i="1"/>
  <c r="H651" i="1"/>
  <c r="G652" i="1"/>
  <c r="H652" i="1"/>
  <c r="G653" i="1"/>
  <c r="H653" i="1"/>
  <c r="H654" i="1"/>
  <c r="F191" i="1"/>
  <c r="I256" i="1"/>
  <c r="F31" i="2"/>
  <c r="A40" i="12"/>
  <c r="E49" i="2"/>
  <c r="E50" i="2" s="1"/>
  <c r="F102" i="2"/>
  <c r="D6" i="13"/>
  <c r="C6" i="13" s="1"/>
  <c r="G80" i="2"/>
  <c r="F61" i="2"/>
  <c r="D49" i="2"/>
  <c r="F49" i="2"/>
  <c r="F50" i="2" s="1"/>
  <c r="G157" i="2"/>
  <c r="G102" i="2"/>
  <c r="D90" i="2"/>
  <c r="F90" i="2"/>
  <c r="G61" i="2"/>
  <c r="D19" i="13"/>
  <c r="C19" i="13" s="1"/>
  <c r="D14" i="13"/>
  <c r="C14" i="13" s="1"/>
  <c r="E77" i="2"/>
  <c r="J640" i="1"/>
  <c r="K570" i="1"/>
  <c r="I168" i="1"/>
  <c r="J475" i="1"/>
  <c r="H625" i="1" s="1"/>
  <c r="F475" i="1"/>
  <c r="H621" i="1" s="1"/>
  <c r="J621" i="1" s="1"/>
  <c r="G337" i="1"/>
  <c r="G351" i="1" s="1"/>
  <c r="J139" i="1"/>
  <c r="G22" i="2"/>
  <c r="J551" i="1"/>
  <c r="H139" i="1"/>
  <c r="H25" i="13"/>
  <c r="C25" i="13" s="1"/>
  <c r="H570" i="1"/>
  <c r="F337" i="1"/>
  <c r="F351" i="1" s="1"/>
  <c r="H191" i="1"/>
  <c r="E16" i="13"/>
  <c r="L569" i="1"/>
  <c r="G36" i="2"/>
  <c r="C16" i="13"/>
  <c r="H551" i="1" l="1"/>
  <c r="L533" i="1"/>
  <c r="F256" i="1"/>
  <c r="F270" i="1" s="1"/>
  <c r="J643" i="1"/>
  <c r="J639" i="1"/>
  <c r="I459" i="1"/>
  <c r="I460" i="1" s="1"/>
  <c r="H641" i="1" s="1"/>
  <c r="I445" i="1"/>
  <c r="G641" i="1" s="1"/>
  <c r="C102" i="2"/>
  <c r="J644" i="1"/>
  <c r="C90" i="2"/>
  <c r="C77" i="2"/>
  <c r="C80" i="2" s="1"/>
  <c r="C49" i="2"/>
  <c r="C50" i="2"/>
  <c r="J616" i="1"/>
  <c r="C18" i="2"/>
  <c r="J650" i="1"/>
  <c r="K597" i="1"/>
  <c r="G646" i="1" s="1"/>
  <c r="K549" i="1"/>
  <c r="F551" i="1"/>
  <c r="H544" i="1"/>
  <c r="L269" i="1"/>
  <c r="J654" i="1"/>
  <c r="C21" i="10"/>
  <c r="K256" i="1"/>
  <c r="K270" i="1" s="1"/>
  <c r="C12" i="10"/>
  <c r="L246" i="1"/>
  <c r="H659" i="1" s="1"/>
  <c r="H663" i="1" s="1"/>
  <c r="H666" i="1" s="1"/>
  <c r="H256" i="1"/>
  <c r="H270" i="1" s="1"/>
  <c r="C108" i="2"/>
  <c r="G256" i="1"/>
  <c r="G270" i="1" s="1"/>
  <c r="L228" i="1"/>
  <c r="G659" i="1" s="1"/>
  <c r="G663" i="1" s="1"/>
  <c r="G666" i="1" s="1"/>
  <c r="L210" i="1"/>
  <c r="F659" i="1" s="1"/>
  <c r="D12" i="13"/>
  <c r="C12" i="13" s="1"/>
  <c r="C17" i="10"/>
  <c r="D5" i="13"/>
  <c r="C5" i="13" s="1"/>
  <c r="A13" i="12"/>
  <c r="E127" i="2"/>
  <c r="F111" i="1"/>
  <c r="C36" i="10" s="1"/>
  <c r="L350" i="1"/>
  <c r="L538" i="1"/>
  <c r="K502" i="1"/>
  <c r="L381" i="1"/>
  <c r="G635" i="1" s="1"/>
  <c r="J635" i="1" s="1"/>
  <c r="L336" i="1"/>
  <c r="E108" i="2"/>
  <c r="E114" i="2" s="1"/>
  <c r="E56" i="2"/>
  <c r="E61" i="2" s="1"/>
  <c r="E62" i="2" s="1"/>
  <c r="E103" i="2" s="1"/>
  <c r="F660" i="1"/>
  <c r="I660" i="1" s="1"/>
  <c r="C10" i="10"/>
  <c r="K548" i="1"/>
  <c r="K551" i="1" s="1"/>
  <c r="D29" i="13"/>
  <c r="C29" i="13" s="1"/>
  <c r="F62" i="2"/>
  <c r="F103" i="2" s="1"/>
  <c r="D15" i="13"/>
  <c r="C15" i="13" s="1"/>
  <c r="G648" i="1"/>
  <c r="J648" i="1" s="1"/>
  <c r="L543" i="1"/>
  <c r="L523" i="1"/>
  <c r="J337" i="1"/>
  <c r="J351" i="1" s="1"/>
  <c r="E129" i="2"/>
  <c r="E143" i="2" s="1"/>
  <c r="C123" i="2"/>
  <c r="C121" i="2"/>
  <c r="C119" i="2"/>
  <c r="C117" i="2"/>
  <c r="C110" i="2"/>
  <c r="C55" i="2"/>
  <c r="C62" i="2" s="1"/>
  <c r="F661" i="1"/>
  <c r="I661" i="1" s="1"/>
  <c r="C18" i="10"/>
  <c r="C13" i="10"/>
  <c r="D144" i="2"/>
  <c r="E80" i="2"/>
  <c r="I270" i="1"/>
  <c r="K351" i="1"/>
  <c r="C19" i="10"/>
  <c r="H33" i="13"/>
  <c r="C29" i="10"/>
  <c r="E8" i="13"/>
  <c r="C8" i="13" s="1"/>
  <c r="C26" i="10"/>
  <c r="H646" i="1"/>
  <c r="G624" i="1"/>
  <c r="J624" i="1" s="1"/>
  <c r="L613" i="1"/>
  <c r="L528" i="1"/>
  <c r="L337" i="1"/>
  <c r="L351" i="1" s="1"/>
  <c r="G632" i="1" s="1"/>
  <c r="J632" i="1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H192" i="1"/>
  <c r="G628" i="1" s="1"/>
  <c r="J628" i="1" s="1"/>
  <c r="G168" i="1"/>
  <c r="C39" i="10" s="1"/>
  <c r="G139" i="1"/>
  <c r="F139" i="1"/>
  <c r="G62" i="2"/>
  <c r="G103" i="2" s="1"/>
  <c r="J617" i="1"/>
  <c r="G42" i="2"/>
  <c r="G49" i="2" s="1"/>
  <c r="G50" i="2" s="1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7" i="1"/>
  <c r="J647" i="1" s="1"/>
  <c r="J651" i="1"/>
  <c r="J641" i="1"/>
  <c r="G570" i="1"/>
  <c r="I433" i="1"/>
  <c r="G433" i="1"/>
  <c r="I662" i="1"/>
  <c r="C27" i="10"/>
  <c r="G634" i="1"/>
  <c r="J634" i="1" s="1"/>
  <c r="C114" i="2" l="1"/>
  <c r="C103" i="2"/>
  <c r="J646" i="1"/>
  <c r="L544" i="1"/>
  <c r="H671" i="1"/>
  <c r="C6" i="10" s="1"/>
  <c r="L256" i="1"/>
  <c r="L270" i="1" s="1"/>
  <c r="G631" i="1" s="1"/>
  <c r="J631" i="1" s="1"/>
  <c r="C28" i="10"/>
  <c r="D23" i="10" s="1"/>
  <c r="I659" i="1"/>
  <c r="I663" i="1" s="1"/>
  <c r="I671" i="1" s="1"/>
  <c r="C7" i="10" s="1"/>
  <c r="G671" i="1"/>
  <c r="C5" i="10" s="1"/>
  <c r="C127" i="2"/>
  <c r="E33" i="13"/>
  <c r="D35" i="13" s="1"/>
  <c r="F192" i="1"/>
  <c r="G626" i="1" s="1"/>
  <c r="J626" i="1" s="1"/>
  <c r="L407" i="1"/>
  <c r="F663" i="1"/>
  <c r="E144" i="2"/>
  <c r="G630" i="1"/>
  <c r="J630" i="1" s="1"/>
  <c r="D33" i="13"/>
  <c r="D36" i="13" s="1"/>
  <c r="G192" i="1"/>
  <c r="G627" i="1" s="1"/>
  <c r="J627" i="1" s="1"/>
  <c r="G625" i="1"/>
  <c r="J625" i="1" s="1"/>
  <c r="J51" i="1"/>
  <c r="H620" i="1" s="1"/>
  <c r="J620" i="1" s="1"/>
  <c r="C38" i="10"/>
  <c r="C144" i="2" l="1"/>
  <c r="D20" i="10"/>
  <c r="D25" i="10"/>
  <c r="D15" i="10"/>
  <c r="D19" i="10"/>
  <c r="D27" i="10"/>
  <c r="D18" i="10"/>
  <c r="D17" i="10"/>
  <c r="D12" i="10"/>
  <c r="D24" i="10"/>
  <c r="D10" i="10"/>
  <c r="D13" i="10"/>
  <c r="D26" i="10"/>
  <c r="D11" i="10"/>
  <c r="C30" i="10"/>
  <c r="D21" i="10"/>
  <c r="D16" i="10"/>
  <c r="D22" i="10"/>
  <c r="F671" i="1"/>
  <c r="C4" i="10" s="1"/>
  <c r="F666" i="1"/>
  <c r="G636" i="1"/>
  <c r="J636" i="1" s="1"/>
  <c r="H645" i="1"/>
  <c r="J645" i="1" s="1"/>
  <c r="I666" i="1"/>
  <c r="H655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<sst xmlns="http://schemas.openxmlformats.org/spreadsheetml/2006/main" count="3944" uniqueCount="910">
  <si>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</si>
  <si>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</si>
  <si>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</si>
  <si>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</si>
  <si>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</si>
  <si>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</si>
  <si>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</si>
  <si>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</si>
  <si>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</si>
  <si>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</si>
  <si>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</si>
  <si>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</si>
  <si>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</si>
  <si>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</si>
  <si>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</si>
  <si>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</si>
  <si>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</si>
  <si>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</si>
  <si>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</si>
  <si>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</si>
  <si>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</si>
  <si>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</si>
  <si>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</si>
  <si>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</si>
  <si>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</si>
  <si>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</si>
  <si>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</si>
  <si>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</si>
  <si>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</si>
  <si>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</si>
  <si>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</si>
  <si>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</si>
  <si>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</si>
  <si>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</si>
  <si>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</si>
  <si>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</si>
  <si>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</si>
  <si>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</si>
  <si>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</si>
  <si>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</si>
  <si>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</si>
  <si>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</si>
  <si>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</si>
  <si>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</si>
  <si>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</si>
  <si>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</si>
  <si>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</si>
  <si>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</si>
  <si>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</si>
  <si>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</si>
  <si>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</si>
  <si>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</si>
  <si>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</si>
  <si>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</si>
  <si>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</si>
  <si>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</si>
  <si>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</si>
  <si>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</si>
  <si>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</si>
  <si>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</si>
  <si>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</si>
  <si>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</si>
  <si>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</si>
  <si>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</si>
  <si>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</si>
  <si>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</si>
  <si>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</si>
  <si>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</si>
  <si>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</si>
  <si>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</si>
  <si>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</si>
  <si>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</si>
  <si>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</si>
  <si>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</si>
  <si>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</si>
  <si>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</si>
  <si>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</si>
  <si>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</si>
  <si>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</si>
  <si>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</si>
  <si>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</si>
  <si>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</si>
  <si>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</si>
  <si>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</si>
  <si>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</si>
  <si>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</si>
  <si>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</si>
  <si>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</si>
  <si>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</si>
  <si>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</si>
  <si>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</si>
  <si>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</si>
  <si>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</si>
  <si>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</si>
  <si>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</si>
  <si>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</si>
  <si>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</si>
  <si>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</si>
  <si>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</si>
  <si>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</si>
  <si>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</si>
  <si>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</si>
  <si>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</si>
  <si>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</si>
  <si>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</si>
  <si>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</si>
  <si>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</si>
  <si>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</si>
  <si>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</si>
  <si>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</si>
  <si>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</si>
  <si>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</si>
  <si>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</si>
  <si>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</si>
  <si>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</si>
  <si>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</si>
  <si>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</si>
  <si>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</si>
  <si>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</si>
  <si>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</si>
  <si>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</si>
  <si>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</si>
  <si>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</si>
  <si>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</si>
  <si>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</si>
  <si>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</si>
  <si>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</si>
  <si>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</si>
  <si>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</si>
  <si>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</si>
  <si>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</si>
  <si>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</si>
  <si>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</si>
  <si>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</si>
  <si>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</si>
  <si>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</si>
  <si>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</si>
  <si>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</si>
  <si>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</si>
  <si>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</si>
  <si>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</si>
  <si>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</si>
  <si>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</si>
  <si>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</si>
  <si>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</si>
  <si>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</si>
  <si>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</si>
  <si>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</si>
  <si>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</si>
  <si>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</si>
  <si>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</si>
  <si>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</si>
  <si>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</si>
  <si>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</si>
  <si>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</si>
  <si>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</si>
  <si>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</si>
  <si>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</si>
  <si>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</si>
  <si>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</si>
  <si>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</si>
  <si>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</si>
  <si>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</si>
  <si>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</si>
  <si>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</si>
  <si>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</si>
  <si>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</si>
  <si>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</si>
  <si>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</si>
  <si>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</si>
  <si>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</si>
  <si>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</si>
  <si>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</si>
  <si>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</si>
  <si>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</si>
  <si>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</si>
  <si>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</si>
  <si>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</si>
  <si>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</si>
  <si>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</si>
  <si>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</si>
  <si>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</si>
  <si>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</si>
  <si>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</si>
  <si>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</si>
  <si>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</si>
  <si>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</si>
  <si>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</si>
  <si>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</si>
  <si>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</si>
  <si>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</si>
  <si>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</si>
  <si>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</si>
  <si>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</si>
  <si>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</si>
  <si>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</si>
  <si>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</si>
  <si>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</si>
  <si>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</si>
  <si>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</si>
  <si>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</si>
  <si>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</si>
  <si>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</si>
  <si>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</si>
  <si>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</si>
  <si>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</si>
  <si>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</si>
  <si>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</si>
  <si>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</si>
  <si>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</si>
  <si>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</si>
  <si>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</si>
  <si>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</si>
  <si>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</si>
  <si>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</si>
  <si>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</si>
  <si>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</si>
  <si>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</si>
  <si>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</si>
  <si>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</si>
  <si>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</si>
  <si>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</si>
  <si>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</si>
  <si>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</si>
  <si>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</si>
  <si>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</si>
  <si>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</si>
  <si>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</si>
  <si>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</si>
  <si>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</si>
  <si>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</si>
  <si>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</si>
  <si>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</si>
  <si>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</si>
  <si>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</si>
  <si>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</si>
  <si>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</si>
  <si>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</si>
  <si>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</si>
  <si>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</si>
  <si>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</si>
  <si>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</si>
  <si>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</si>
  <si>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</si>
  <si>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</si>
  <si>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</si>
  <si>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</si>
  <si>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</si>
  <si>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</si>
  <si>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</si>
  <si>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</si>
  <si>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</si>
  <si>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</si>
  <si>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</si>
  <si>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</si>
  <si>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</si>
  <si>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</si>
  <si>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</si>
  <si>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</si>
  <si>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</si>
  <si>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</si>
  <si>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</si>
  <si>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</si>
  <si>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</si>
  <si>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</si>
  <si>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</si>
  <si>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</si>
  <si>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</si>
  <si>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</si>
  <si>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</si>
  <si>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</si>
  <si>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</si>
  <si>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</si>
  <si>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</si>
  <si>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</si>
  <si>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</si>
  <si>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</si>
  <si>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</si>
  <si>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</si>
  <si>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</si>
  <si>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</si>
  <si>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</si>
  <si>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</si>
  <si>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</si>
  <si>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</si>
  <si>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</si>
  <si>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</si>
  <si>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</si>
  <si>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</si>
  <si>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</si>
  <si>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</si>
  <si>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</si>
  <si>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</si>
  <si>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</si>
  <si>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</si>
  <si>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</si>
  <si>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</si>
  <si>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</si>
  <si>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</si>
  <si>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</si>
  <si>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</si>
  <si>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</si>
  <si>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</si>
  <si>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</si>
  <si>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</si>
  <si>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</si>
  <si>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</si>
  <si>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</si>
  <si>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</si>
  <si>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</si>
  <si>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</si>
  <si>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</si>
  <si>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</si>
  <si>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</si>
  <si>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</si>
  <si>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</si>
  <si>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</si>
  <si>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</si>
  <si>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</si>
  <si>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</si>
  <si>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</si>
  <si>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</si>
  <si>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</si>
  <si>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</si>
  <si>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</si>
  <si>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</si>
  <si>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</si>
  <si>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</si>
  <si>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</si>
  <si>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</si>
  <si>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</si>
  <si>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</si>
  <si>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</si>
  <si>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</si>
  <si>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</si>
  <si>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</si>
  <si>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</si>
  <si>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</si>
  <si>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</si>
  <si>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</si>
  <si>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</si>
  <si>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</si>
  <si>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</si>
  <si>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</si>
  <si>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</si>
  <si>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</si>
  <si>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</si>
  <si>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</si>
  <si>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</si>
  <si>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</si>
  <si>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</si>
  <si>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</si>
  <si>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</si>
  <si>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</si>
  <si>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</si>
  <si>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</si>
  <si>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</si>
  <si>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</si>
  <si>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</si>
  <si>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</si>
  <si>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</si>
  <si>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</si>
  <si>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</si>
  <si>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</si>
  <si>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</si>
  <si>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</si>
  <si>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</si>
  <si>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</si>
  <si>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</si>
  <si>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</si>
  <si>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</si>
  <si>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</si>
  <si>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</si>
  <si>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</si>
  <si>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</si>
  <si>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</si>
  <si>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</si>
  <si>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</si>
  <si>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</si>
  <si>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</si>
  <si>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</si>
  <si>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</si>
  <si>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</si>
  <si>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</si>
  <si>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</si>
  <si>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</si>
  <si>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</si>
  <si>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</si>
  <si>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</si>
  <si>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</si>
  <si>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</si>
  <si>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</si>
  <si>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</si>
  <si>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</si>
  <si>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</si>
  <si>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</si>
  <si>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</si>
  <si>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</si>
  <si>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</si>
  <si>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</si>
  <si>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</si>
  <si>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</si>
  <si>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</si>
  <si>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</si>
  <si>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</si>
  <si>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</si>
  <si>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</si>
  <si>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</si>
  <si>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</si>
  <si>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</si>
  <si>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</si>
  <si>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</si>
  <si>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</si>
  <si>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</si>
  <si>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</si>
  <si>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</si>
  <si>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</si>
  <si>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</si>
  <si>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</si>
  <si>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</si>
  <si>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</si>
  <si>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</si>
  <si>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</si>
  <si>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</si>
  <si>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</si>
  <si>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</si>
  <si>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</si>
  <si>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</si>
  <si>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</si>
  <si>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</si>
  <si>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</si>
  <si>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</si>
  <si>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</si>
  <si>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</si>
  <si>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</si>
  <si>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</si>
  <si>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</si>
  <si>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</si>
  <si>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</si>
  <si>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</si>
  <si>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</si>
  <si>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</si>
  <si>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</si>
  <si>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</si>
  <si>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</si>
  <si>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</si>
  <si>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</si>
  <si>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</si>
  <si>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</si>
  <si>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</si>
  <si>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</si>
  <si>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</si>
  <si>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</si>
  <si>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</si>
  <si>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</si>
  <si>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</si>
  <si>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</si>
  <si>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</si>
  <si>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</si>
  <si>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</si>
  <si>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</si>
  <si>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</si>
  <si>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</si>
  <si>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</si>
  <si>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</si>
  <si>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</si>
  <si>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</si>
  <si>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</si>
  <si>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</si>
  <si>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</si>
  <si>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</si>
  <si>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</si>
  <si>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</si>
  <si>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</si>
  <si>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</si>
  <si>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</si>
  <si>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</si>
  <si>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</si>
  <si>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</si>
  <si>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</si>
  <si>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</si>
  <si>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</si>
  <si>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</si>
  <si>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</si>
  <si>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</si>
  <si>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</si>
  <si>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</si>
  <si>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</si>
  <si>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</si>
  <si>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</si>
  <si>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</si>
  <si>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</si>
  <si>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</si>
  <si>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</si>
  <si>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</si>
  <si>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</si>
  <si>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</si>
  <si>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</si>
  <si>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</si>
  <si>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</si>
  <si>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</si>
  <si>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</si>
  <si>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</si>
  <si>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</si>
  <si>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</si>
  <si>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</si>
  <si>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</si>
  <si>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</si>
  <si>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</si>
  <si>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</si>
  <si>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</si>
  <si>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</si>
  <si>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</si>
  <si>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</si>
  <si>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</si>
  <si>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</si>
  <si>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</si>
  <si>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</si>
  <si>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</si>
  <si>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</si>
  <si>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</si>
  <si>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</si>
  <si>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</si>
  <si>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</si>
  <si>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</si>
  <si>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</si>
  <si>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</si>
  <si>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</si>
  <si>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</si>
  <si>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</si>
  <si>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</si>
  <si>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</si>
  <si>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</si>
  <si>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</si>
  <si>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</si>
  <si>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</si>
  <si>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</si>
  <si>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</si>
  <si>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</si>
  <si>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</si>
  <si>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</si>
  <si>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</si>
  <si>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</si>
  <si>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</si>
  <si>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</si>
  <si>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</si>
  <si>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</si>
  <si>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</si>
  <si>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</si>
  <si>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</si>
  <si>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</si>
  <si>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</si>
  <si>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</si>
  <si>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</si>
  <si>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</si>
  <si>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</si>
  <si>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</si>
  <si>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</si>
  <si>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</si>
  <si>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</si>
  <si>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</si>
  <si>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</si>
  <si>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</si>
  <si>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</si>
  <si>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</si>
  <si>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</si>
  <si>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</si>
  <si>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</si>
  <si>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</si>
  <si>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</si>
  <si>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</si>
  <si>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</si>
  <si>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</si>
  <si>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</si>
  <si>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</si>
  <si>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</si>
  <si>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</si>
  <si>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</si>
  <si>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</si>
  <si>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</si>
  <si>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</si>
  <si>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</si>
  <si>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</si>
  <si>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</si>
  <si>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</si>
  <si>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</si>
  <si>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</si>
  <si>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</si>
  <si>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</si>
  <si>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</si>
  <si>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</si>
  <si>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</si>
  <si>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</si>
  <si>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</si>
  <si>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</si>
  <si>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</si>
  <si>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</si>
  <si>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</si>
  <si>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</si>
  <si>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</si>
  <si>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</si>
  <si>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</si>
  <si>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</si>
  <si>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</si>
  <si>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</si>
  <si>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</si>
  <si>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</si>
  <si>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</si>
  <si>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</si>
  <si>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</si>
  <si>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</si>
  <si>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</si>
  <si>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</si>
  <si>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</si>
  <si>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</si>
  <si>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</si>
  <si>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</si>
  <si>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</si>
  <si>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</si>
  <si>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</si>
  <si>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</si>
  <si>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</si>
  <si>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</si>
  <si>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</si>
  <si>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</si>
  <si>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</si>
  <si>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</si>
  <si>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</si>
  <si>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</si>
  <si>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</si>
  <si>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</si>
  <si>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</si>
  <si>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</si>
  <si>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</si>
  <si>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</si>
  <si>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</si>
  <si>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</si>
  <si>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</si>
  <si>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</si>
  <si>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</si>
  <si>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</si>
  <si>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</si>
  <si>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</si>
  <si>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</si>
  <si>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</si>
  <si>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</si>
  <si>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</si>
  <si>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</si>
  <si>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</si>
  <si>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</si>
  <si>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</si>
  <si>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</si>
  <si>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</si>
  <si>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</si>
  <si>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</si>
  <si>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</si>
  <si>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</si>
  <si>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</si>
  <si>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</si>
  <si>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</si>
  <si>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</si>
  <si>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</si>
  <si>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</si>
  <si>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</si>
  <si>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</si>
  <si>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</si>
  <si>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</si>
  <si>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</si>
  <si>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</si>
  <si>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</si>
  <si>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</si>
  <si>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</si>
  <si>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</si>
  <si>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</si>
  <si>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</si>
  <si>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</si>
  <si>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</si>
  <si>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</si>
  <si>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</si>
  <si>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</si>
  <si>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</si>
  <si>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</si>
  <si>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</si>
  <si>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</si>
  <si>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</si>
  <si>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</si>
  <si>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</si>
  <si>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</si>
  <si>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</si>
  <si>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</si>
  <si>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</si>
  <si>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</si>
  <si>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</si>
  <si>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</si>
  <si>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</si>
  <si>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</si>
  <si>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</si>
  <si>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</si>
  <si>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</si>
  <si>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</si>
  <si>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</si>
  <si>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</si>
  <si>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</si>
  <si>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</si>
  <si>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</si>
  <si>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</si>
  <si>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</si>
  <si>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</si>
  <si>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</si>
  <si>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</si>
  <si>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</si>
  <si>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</si>
  <si>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</si>
  <si>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</si>
  <si>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</si>
  <si>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</si>
  <si>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</si>
  <si>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</si>
  <si>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</si>
  <si>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</si>
  <si>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</si>
  <si>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</si>
  <si>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</si>
  <si>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</si>
  <si>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</si>
  <si>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</si>
  <si>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</si>
  <si>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</si>
  <si>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</si>
  <si>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</si>
  <si>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</si>
  <si>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</si>
  <si>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</si>
  <si>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</si>
  <si>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</si>
  <si>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</si>
  <si>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</si>
  <si>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</si>
  <si>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</si>
  <si>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</si>
  <si>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</si>
  <si>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</si>
  <si>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</si>
  <si>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</si>
  <si>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</si>
  <si>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</si>
  <si>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</si>
  <si>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</si>
  <si>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</si>
  <si>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</si>
  <si>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</si>
  <si>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</si>
  <si>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</si>
  <si>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</si>
  <si>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</si>
  <si>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</si>
  <si>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</si>
  <si>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</si>
  <si>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</si>
  <si>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</si>
  <si>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</si>
  <si>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</si>
  <si>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</si>
  <si>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</si>
  <si>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</si>
  <si>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</si>
  <si>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</si>
  <si>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</si>
  <si>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</si>
  <si>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</si>
  <si>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</si>
  <si>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</si>
  <si>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</si>
  <si>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</si>
  <si>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</si>
  <si>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</si>
  <si>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</si>
  <si>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</si>
  <si>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</si>
  <si>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</si>
  <si>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</si>
  <si>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</si>
  <si>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</si>
  <si>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</si>
  <si>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</si>
  <si>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</si>
  <si>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</si>
  <si>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</si>
  <si>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</si>
  <si>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</si>
  <si>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</si>
  <si>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</si>
  <si>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</si>
  <si>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</si>
  <si>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</si>
  <si>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</si>
  <si>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</si>
  <si>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</si>
  <si>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</si>
  <si>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</si>
  <si>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</si>
  <si>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</si>
  <si>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</si>
  <si>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</si>
  <si>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</si>
  <si>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</si>
  <si>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</si>
  <si>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</si>
  <si>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</si>
  <si>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</si>
  <si>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</si>
  <si>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</si>
  <si>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</si>
  <si>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</si>
  <si>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</si>
  <si>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</si>
  <si>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</si>
  <si>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</si>
  <si>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</si>
  <si>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</si>
  <si>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</si>
  <si>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</si>
  <si>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</si>
  <si>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</si>
  <si>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</si>
  <si>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</si>
  <si>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</si>
  <si>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</si>
  <si>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</si>
  <si>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</si>
  <si>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</si>
  <si>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</si>
  <si>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</si>
  <si>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</si>
  <si>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</si>
  <si>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</si>
  <si>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</si>
  <si>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</si>
  <si>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</si>
  <si>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</si>
  <si>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</si>
  <si>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</si>
  <si>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</si>
  <si>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</si>
  <si>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</si>
  <si>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</si>
  <si>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</si>
  <si>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</si>
  <si>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</si>
  <si>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</si>
  <si>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</si>
  <si>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</si>
  <si>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</si>
  <si>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</si>
  <si>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</si>
  <si>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</si>
  <si>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</si>
  <si>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</si>
  <si>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</si>
  <si>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</si>
  <si>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</si>
  <si>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</si>
  <si>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</si>
  <si>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</si>
  <si>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</si>
  <si>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</si>
  <si>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</si>
  <si>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</si>
  <si>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</si>
  <si>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</si>
  <si>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</si>
  <si>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</si>
  <si>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</si>
  <si>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</si>
  <si>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</si>
  <si>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</si>
  <si>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</si>
  <si>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</si>
  <si>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</si>
  <si>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</si>
  <si>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</si>
  <si>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</si>
  <si>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</si>
  <si>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</si>
  <si>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</si>
  <si>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</si>
  <si>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</si>
  <si>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</si>
  <si>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</si>
  <si>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</si>
  <si>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</si>
  <si>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</si>
  <si>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</si>
  <si>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</si>
  <si>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</si>
  <si>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</si>
  <si>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</si>
  <si>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</si>
  <si>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</si>
  <si>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</si>
  <si>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</si>
  <si>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</si>
  <si>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</si>
  <si>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</si>
  <si>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</si>
  <si>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</si>
  <si>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</si>
  <si>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</si>
  <si>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</si>
  <si>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Benton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</si>
</sst>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5"/>
  <sheetViews>
    <sheetView tabSelected="1" zoomScaleNormal="100" workbookViewId="0">
      <pane xSplit="5" ySplit="3" topLeftCell="F649" activePane="bottomRight" state="frozen"/>
      <selection pane="topRight" activeCell="F1" sqref="F1"/>
      <selection pane="bottomLeft" activeCell="A4" sqref="A4"/>
      <selection pane="bottomRight" activeCell="I668" sqref="I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47</v>
      </c>
      <c r="C2" s="21">
        <v>47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4077.54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67779.48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4914.18</v>
      </c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8991.7200000000012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67779.48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2841.5</v>
      </c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970.59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3812.09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67779.48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42388.68-37209.05</f>
        <v>5179.6299999999974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5179.6299999999974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67779.48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8991.7199999999975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67779.48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314609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314609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8.0299999999999994</v>
      </c>
      <c r="G95" s="18"/>
      <c r="H95" s="18"/>
      <c r="I95" s="18"/>
      <c r="J95" s="18">
        <v>73.28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8.0299999999999994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73.28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314617.03000000003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73.28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120189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66730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186919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8940.0499999999993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707.49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9647.5399999999991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196566.54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25337.32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25337.32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15085.06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40422.379999999997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2158.5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2158.5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2158.5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553764.45000000007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15073.28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0</v>
      </c>
      <c r="G196" s="18"/>
      <c r="H196" s="18">
        <v>144555</v>
      </c>
      <c r="I196" s="18"/>
      <c r="J196" s="18"/>
      <c r="K196" s="18"/>
      <c r="L196" s="19">
        <f>SUM(F196:K196)</f>
        <v>144555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>
        <f>700+31390.96</f>
        <v>32090.959999999999</v>
      </c>
      <c r="I197" s="18"/>
      <c r="J197" s="18"/>
      <c r="K197" s="18"/>
      <c r="L197" s="19">
        <f>SUM(F197:K197)</f>
        <v>32090.959999999999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>
        <v>1298.1400000000001</v>
      </c>
      <c r="I199" s="18"/>
      <c r="J199" s="18"/>
      <c r="K199" s="18"/>
      <c r="L199" s="19">
        <f>SUM(F199:K199)</f>
        <v>1298.1400000000001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>
        <v>5615.03</v>
      </c>
      <c r="I201" s="18"/>
      <c r="J201" s="18"/>
      <c r="K201" s="18"/>
      <c r="L201" s="19">
        <f t="shared" ref="L201:L207" si="0">SUM(F201:K201)</f>
        <v>5615.03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273.60000000000002</v>
      </c>
      <c r="G203" s="18">
        <v>87.42</v>
      </c>
      <c r="H203" s="18">
        <f>5388.6+876.35</f>
        <v>6264.9500000000007</v>
      </c>
      <c r="I203" s="18">
        <v>3</v>
      </c>
      <c r="J203" s="18"/>
      <c r="K203" s="18">
        <v>257.66000000000003</v>
      </c>
      <c r="L203" s="19">
        <f t="shared" si="0"/>
        <v>6886.630000000001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14032.98</v>
      </c>
      <c r="I207" s="18"/>
      <c r="J207" s="18"/>
      <c r="K207" s="18"/>
      <c r="L207" s="19">
        <f t="shared" si="0"/>
        <v>14032.98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273.60000000000002</v>
      </c>
      <c r="G210" s="41">
        <f t="shared" si="1"/>
        <v>87.42</v>
      </c>
      <c r="H210" s="41">
        <f t="shared" si="1"/>
        <v>203857.06000000003</v>
      </c>
      <c r="I210" s="41">
        <f t="shared" si="1"/>
        <v>3</v>
      </c>
      <c r="J210" s="41">
        <f t="shared" si="1"/>
        <v>0</v>
      </c>
      <c r="K210" s="41">
        <f t="shared" si="1"/>
        <v>257.66000000000003</v>
      </c>
      <c r="L210" s="41">
        <f t="shared" si="1"/>
        <v>204478.74000000002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/>
      <c r="H214" s="18">
        <v>150686.75</v>
      </c>
      <c r="I214" s="18"/>
      <c r="J214" s="18"/>
      <c r="K214" s="18"/>
      <c r="L214" s="19">
        <f>SUM(F214:K214)</f>
        <v>150686.75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50034.33</v>
      </c>
      <c r="I215" s="18"/>
      <c r="J215" s="18"/>
      <c r="K215" s="18"/>
      <c r="L215" s="19">
        <f>SUM(F215:K215)</f>
        <v>50034.33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>
        <v>4250.1499999999996</v>
      </c>
      <c r="I219" s="18"/>
      <c r="J219" s="18"/>
      <c r="K219" s="18"/>
      <c r="L219" s="19">
        <f t="shared" ref="L219:L225" si="2">SUM(F219:K219)</f>
        <v>4250.1499999999996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392.16</v>
      </c>
      <c r="G221" s="18">
        <v>125.2</v>
      </c>
      <c r="H221" s="18">
        <f>7723.68+1256.11</f>
        <v>8979.7900000000009</v>
      </c>
      <c r="I221" s="18">
        <v>4.29</v>
      </c>
      <c r="J221" s="18"/>
      <c r="K221" s="18">
        <v>369.31</v>
      </c>
      <c r="L221" s="19">
        <f t="shared" si="2"/>
        <v>9870.7500000000018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13229.95</v>
      </c>
      <c r="I225" s="18"/>
      <c r="J225" s="18"/>
      <c r="K225" s="18"/>
      <c r="L225" s="19">
        <f t="shared" si="2"/>
        <v>13229.95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392.16</v>
      </c>
      <c r="G228" s="41">
        <f>SUM(G214:G227)</f>
        <v>125.2</v>
      </c>
      <c r="H228" s="41">
        <f>SUM(H214:H227)</f>
        <v>227180.97000000003</v>
      </c>
      <c r="I228" s="41">
        <f>SUM(I214:I227)</f>
        <v>4.29</v>
      </c>
      <c r="J228" s="41">
        <f>SUM(J214:J227)</f>
        <v>0</v>
      </c>
      <c r="K228" s="41">
        <f t="shared" si="3"/>
        <v>369.31</v>
      </c>
      <c r="L228" s="41">
        <f t="shared" si="3"/>
        <v>228071.93000000002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/>
      <c r="H232" s="18">
        <v>85330.13</v>
      </c>
      <c r="I232" s="18"/>
      <c r="J232" s="18"/>
      <c r="K232" s="18"/>
      <c r="L232" s="19">
        <f>SUM(F232:K232)</f>
        <v>85330.13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26298.27</v>
      </c>
      <c r="I233" s="18"/>
      <c r="J233" s="18"/>
      <c r="K233" s="18"/>
      <c r="L233" s="19">
        <f>SUM(F233:K233)</f>
        <v>26298.27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17460</v>
      </c>
      <c r="I234" s="18"/>
      <c r="J234" s="18"/>
      <c r="K234" s="18"/>
      <c r="L234" s="19">
        <f>SUM(F234:K234)</f>
        <v>17460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246.24</v>
      </c>
      <c r="G239" s="18">
        <v>78.599999999999994</v>
      </c>
      <c r="H239" s="18">
        <f>4849.72+788.72</f>
        <v>5638.4400000000005</v>
      </c>
      <c r="I239" s="18">
        <v>2.7</v>
      </c>
      <c r="J239" s="18"/>
      <c r="K239" s="18">
        <v>231.89</v>
      </c>
      <c r="L239" s="19">
        <f t="shared" si="4"/>
        <v>6197.8700000000008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8136.56</v>
      </c>
      <c r="I243" s="18"/>
      <c r="J243" s="18"/>
      <c r="K243" s="18"/>
      <c r="L243" s="19">
        <f t="shared" si="4"/>
        <v>8136.56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246.24</v>
      </c>
      <c r="G246" s="41">
        <f t="shared" si="5"/>
        <v>78.599999999999994</v>
      </c>
      <c r="H246" s="41">
        <f t="shared" si="5"/>
        <v>142863.4</v>
      </c>
      <c r="I246" s="41">
        <f t="shared" si="5"/>
        <v>2.7</v>
      </c>
      <c r="J246" s="41">
        <f t="shared" si="5"/>
        <v>0</v>
      </c>
      <c r="K246" s="41">
        <f t="shared" si="5"/>
        <v>231.89</v>
      </c>
      <c r="L246" s="41">
        <f t="shared" si="5"/>
        <v>143422.83000000002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912</v>
      </c>
      <c r="G256" s="41">
        <f t="shared" si="8"/>
        <v>291.22000000000003</v>
      </c>
      <c r="H256" s="41">
        <f t="shared" si="8"/>
        <v>573901.43000000005</v>
      </c>
      <c r="I256" s="41">
        <f t="shared" si="8"/>
        <v>9.99</v>
      </c>
      <c r="J256" s="41">
        <f t="shared" si="8"/>
        <v>0</v>
      </c>
      <c r="K256" s="41">
        <f t="shared" si="8"/>
        <v>858.86</v>
      </c>
      <c r="L256" s="41">
        <f t="shared" si="8"/>
        <v>575973.5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15000</v>
      </c>
      <c r="L265" s="19">
        <f t="shared" si="9"/>
        <v>15000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15000</v>
      </c>
      <c r="L269" s="41">
        <f t="shared" si="9"/>
        <v>15000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912</v>
      </c>
      <c r="G270" s="42">
        <f t="shared" si="11"/>
        <v>291.22000000000003</v>
      </c>
      <c r="H270" s="42">
        <f t="shared" si="11"/>
        <v>573901.43000000005</v>
      </c>
      <c r="I270" s="42">
        <f t="shared" si="11"/>
        <v>9.99</v>
      </c>
      <c r="J270" s="42">
        <f t="shared" si="11"/>
        <v>0</v>
      </c>
      <c r="K270" s="42">
        <f t="shared" si="11"/>
        <v>15858.86</v>
      </c>
      <c r="L270" s="42">
        <f t="shared" si="11"/>
        <v>590973.5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15000</v>
      </c>
      <c r="H397" s="18">
        <v>73.28</v>
      </c>
      <c r="I397" s="18"/>
      <c r="J397" s="24" t="s">
        <v>289</v>
      </c>
      <c r="K397" s="24" t="s">
        <v>289</v>
      </c>
      <c r="L397" s="56">
        <f t="shared" si="26"/>
        <v>15073.28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15000</v>
      </c>
      <c r="H400" s="47">
        <f>SUM(H394:H399)</f>
        <v>73.28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15073.28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15000</v>
      </c>
      <c r="H407" s="47">
        <f>H392+H400+H406</f>
        <v>73.28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15073.28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>
        <f>5000-2841.5</f>
        <v>2158.5</v>
      </c>
      <c r="L423" s="56">
        <f t="shared" si="29"/>
        <v>2158.5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2158.5</v>
      </c>
      <c r="L426" s="47">
        <f t="shared" si="30"/>
        <v>2158.5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2158.5</v>
      </c>
      <c r="L433" s="47">
        <f t="shared" si="32"/>
        <v>2158.5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67779.48</v>
      </c>
      <c r="H439" s="18"/>
      <c r="I439" s="56">
        <f t="shared" si="33"/>
        <v>67779.48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67779.48</v>
      </c>
      <c r="H445" s="13">
        <f>SUM(H438:H444)</f>
        <v>0</v>
      </c>
      <c r="I445" s="13">
        <f>SUM(I438:I444)</f>
        <v>67779.48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67779.48</v>
      </c>
      <c r="H458" s="18"/>
      <c r="I458" s="56">
        <f t="shared" si="34"/>
        <v>67779.48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67779.48</v>
      </c>
      <c r="H459" s="83">
        <f>SUM(H453:H458)</f>
        <v>0</v>
      </c>
      <c r="I459" s="83">
        <f>SUM(I453:I458)</f>
        <v>67779.48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67779.48</v>
      </c>
      <c r="H460" s="42">
        <f>H451+H459</f>
        <v>0</v>
      </c>
      <c r="I460" s="42">
        <f>I451+I459</f>
        <v>67779.48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42388.679999999993</v>
      </c>
      <c r="G464" s="18">
        <v>0</v>
      </c>
      <c r="H464" s="18">
        <v>0</v>
      </c>
      <c r="I464" s="18">
        <v>0</v>
      </c>
      <c r="J464" s="18">
        <v>54864.7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578994.63-27388.68+2158.5</f>
        <v>553764.44999999995</v>
      </c>
      <c r="G467" s="18"/>
      <c r="H467" s="18"/>
      <c r="I467" s="18"/>
      <c r="J467" s="18">
        <f>15000+73.28</f>
        <v>15073.28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553764.44999999995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15073.28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590973.5</v>
      </c>
      <c r="G471" s="18"/>
      <c r="H471" s="18"/>
      <c r="I471" s="18"/>
      <c r="J471" s="18">
        <f>5000-2841.5</f>
        <v>2158.5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590973.5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2158.5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5179.6299999998882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67779.48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>
        <f>700+31390.96</f>
        <v>32090.959999999999</v>
      </c>
      <c r="I520" s="18"/>
      <c r="J520" s="18"/>
      <c r="K520" s="18"/>
      <c r="L520" s="88">
        <f>SUM(F520:K520)</f>
        <v>32090.959999999999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50034.33</v>
      </c>
      <c r="I521" s="18"/>
      <c r="J521" s="18"/>
      <c r="K521" s="18"/>
      <c r="L521" s="88">
        <f>SUM(F521:K521)</f>
        <v>50034.33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26298.27</v>
      </c>
      <c r="I522" s="18"/>
      <c r="J522" s="18"/>
      <c r="K522" s="18"/>
      <c r="L522" s="88">
        <f>SUM(F522:K522)</f>
        <v>26298.27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0</v>
      </c>
      <c r="G523" s="108">
        <f t="shared" ref="G523:L523" si="36">SUM(G520:G522)</f>
        <v>0</v>
      </c>
      <c r="H523" s="108">
        <f t="shared" si="36"/>
        <v>108423.56000000001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108423.56000000001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5615.03</v>
      </c>
      <c r="I525" s="18"/>
      <c r="J525" s="18"/>
      <c r="K525" s="18"/>
      <c r="L525" s="88">
        <f>SUM(F525:K525)</f>
        <v>5615.03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v>4250.1499999999996</v>
      </c>
      <c r="I526" s="18"/>
      <c r="J526" s="18"/>
      <c r="K526" s="18"/>
      <c r="L526" s="88">
        <f>SUM(F526:K526)</f>
        <v>4250.1499999999996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9865.18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9865.18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1007</v>
      </c>
      <c r="I530" s="18"/>
      <c r="J530" s="18"/>
      <c r="K530" s="18"/>
      <c r="L530" s="88">
        <f>SUM(F530:K530)</f>
        <v>1007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1119</v>
      </c>
      <c r="I531" s="18"/>
      <c r="J531" s="18"/>
      <c r="K531" s="18"/>
      <c r="L531" s="88">
        <f>SUM(F531:K531)</f>
        <v>1119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1604</v>
      </c>
      <c r="I532" s="18"/>
      <c r="J532" s="18"/>
      <c r="K532" s="18"/>
      <c r="L532" s="88">
        <f>SUM(F532:K532)</f>
        <v>1604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3730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3730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6228.55</v>
      </c>
      <c r="I540" s="18"/>
      <c r="J540" s="18"/>
      <c r="K540" s="18"/>
      <c r="L540" s="88">
        <f>SUM(F540:K540)</f>
        <v>6228.55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2043.64</v>
      </c>
      <c r="I541" s="18"/>
      <c r="J541" s="18"/>
      <c r="K541" s="18"/>
      <c r="L541" s="88">
        <f>SUM(F541:K541)</f>
        <v>2043.64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8272.19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8272.19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130290.93000000002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130290.93000000002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32090.959999999999</v>
      </c>
      <c r="G548" s="87">
        <f>L525</f>
        <v>5615.03</v>
      </c>
      <c r="H548" s="87">
        <f>L530</f>
        <v>1007</v>
      </c>
      <c r="I548" s="87">
        <f>L535</f>
        <v>0</v>
      </c>
      <c r="J548" s="87">
        <f>L540</f>
        <v>6228.55</v>
      </c>
      <c r="K548" s="87">
        <f>SUM(F548:J548)</f>
        <v>44941.54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50034.33</v>
      </c>
      <c r="G549" s="87">
        <f>L526</f>
        <v>4250.1499999999996</v>
      </c>
      <c r="H549" s="87">
        <f>L531</f>
        <v>1119</v>
      </c>
      <c r="I549" s="87">
        <f>L536</f>
        <v>0</v>
      </c>
      <c r="J549" s="87">
        <f>L541</f>
        <v>2043.64</v>
      </c>
      <c r="K549" s="87">
        <f>SUM(F549:J549)</f>
        <v>57447.12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26298.27</v>
      </c>
      <c r="G550" s="87">
        <f>L527</f>
        <v>0</v>
      </c>
      <c r="H550" s="87">
        <f>L532</f>
        <v>1604</v>
      </c>
      <c r="I550" s="87">
        <f>L537</f>
        <v>0</v>
      </c>
      <c r="J550" s="87">
        <f>L542</f>
        <v>0</v>
      </c>
      <c r="K550" s="87">
        <f>SUM(F550:J550)</f>
        <v>27902.27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108423.56000000001</v>
      </c>
      <c r="G551" s="89">
        <f t="shared" si="42"/>
        <v>9865.18</v>
      </c>
      <c r="H551" s="89">
        <f t="shared" si="42"/>
        <v>3730</v>
      </c>
      <c r="I551" s="89">
        <f t="shared" si="42"/>
        <v>0</v>
      </c>
      <c r="J551" s="89">
        <f t="shared" si="42"/>
        <v>8272.19</v>
      </c>
      <c r="K551" s="89">
        <f t="shared" si="42"/>
        <v>130290.93000000001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144555</v>
      </c>
      <c r="G574" s="18">
        <v>150686.75</v>
      </c>
      <c r="H574" s="18">
        <v>85330.13</v>
      </c>
      <c r="I574" s="87">
        <f>SUM(F574:H574)</f>
        <v>380571.88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858</v>
      </c>
      <c r="I575" s="87">
        <f t="shared" ref="I575:I586" si="47">SUM(F575:H575)</f>
        <v>858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31390.959999999999</v>
      </c>
      <c r="G578" s="18">
        <v>50034.33</v>
      </c>
      <c r="H578" s="18">
        <v>8532.4599999999991</v>
      </c>
      <c r="I578" s="87">
        <f t="shared" si="47"/>
        <v>89957.75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16907.810000000001</v>
      </c>
      <c r="I581" s="87">
        <f t="shared" si="47"/>
        <v>16907.810000000001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17460</v>
      </c>
      <c r="I584" s="87">
        <f t="shared" si="47"/>
        <v>17460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7804.43</v>
      </c>
      <c r="I590" s="18">
        <v>11186.31</v>
      </c>
      <c r="J590" s="18">
        <v>7023.96</v>
      </c>
      <c r="K590" s="104">
        <f t="shared" ref="K590:K596" si="48">SUM(H590:J590)</f>
        <v>26014.699999999997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6228.55</v>
      </c>
      <c r="I591" s="18">
        <v>2043.64</v>
      </c>
      <c r="J591" s="18"/>
      <c r="K591" s="104">
        <f t="shared" si="48"/>
        <v>8272.19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1112.5999999999999</v>
      </c>
      <c r="K592" s="104">
        <f t="shared" si="48"/>
        <v>1112.5999999999999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14032.98</v>
      </c>
      <c r="I597" s="108">
        <f>SUM(I590:I596)</f>
        <v>13229.949999999999</v>
      </c>
      <c r="J597" s="108">
        <f>SUM(J590:J596)</f>
        <v>8136.5599999999995</v>
      </c>
      <c r="K597" s="108">
        <f>SUM(K590:K596)</f>
        <v>35399.49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>
        <v>1298.1400000000001</v>
      </c>
      <c r="I610" s="18"/>
      <c r="J610" s="18"/>
      <c r="K610" s="18"/>
      <c r="L610" s="88">
        <f>SUM(F610:K610)</f>
        <v>1298.1400000000001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1298.1400000000001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1298.1400000000001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8991.7200000000012</v>
      </c>
      <c r="H616" s="109">
        <f>SUM(F51)</f>
        <v>8991.7199999999975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67779.48</v>
      </c>
      <c r="H620" s="109">
        <f>SUM(J51)</f>
        <v>67779.48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5179.6299999999974</v>
      </c>
      <c r="H621" s="109">
        <f>F475</f>
        <v>5179.6299999998882</v>
      </c>
      <c r="I621" s="121" t="s">
        <v>101</v>
      </c>
      <c r="J621" s="109">
        <f t="shared" ref="J621:J654" si="50">G621-H621</f>
        <v>1.0913936421275139E-10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67779.48</v>
      </c>
      <c r="H625" s="109">
        <f>J475</f>
        <v>67779.48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553764.45000000007</v>
      </c>
      <c r="H626" s="104">
        <f>SUM(F467)</f>
        <v>553764.44999999995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15073.28</v>
      </c>
      <c r="H630" s="104">
        <f>SUM(J467)</f>
        <v>15073.28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590973.5</v>
      </c>
      <c r="H631" s="104">
        <f>SUM(F471)</f>
        <v>590973.5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15073.28</v>
      </c>
      <c r="H636" s="164">
        <f>SUM(J467)</f>
        <v>15073.28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2158.5</v>
      </c>
      <c r="H637" s="164">
        <f>SUM(J471)</f>
        <v>2158.5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67779.48</v>
      </c>
      <c r="H639" s="104">
        <f>SUM(G460)</f>
        <v>67779.48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67779.48</v>
      </c>
      <c r="H641" s="104">
        <f>SUM(I460)</f>
        <v>67779.48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73.28</v>
      </c>
      <c r="H643" s="104">
        <f>H407</f>
        <v>73.28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15000</v>
      </c>
      <c r="H644" s="104">
        <f>G407</f>
        <v>15000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15073.28</v>
      </c>
      <c r="H645" s="104">
        <f>L407</f>
        <v>15073.28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35399.49</v>
      </c>
      <c r="H646" s="104">
        <f>L207+L225+L243</f>
        <v>35399.49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14032.98</v>
      </c>
      <c r="H648" s="104">
        <f>H597</f>
        <v>14032.98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13229.95</v>
      </c>
      <c r="H649" s="104">
        <f>I597</f>
        <v>13229.949999999999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8136.56</v>
      </c>
      <c r="H650" s="104">
        <f>J597</f>
        <v>8136.5599999999995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15000</v>
      </c>
      <c r="H654" s="104">
        <f>K265+K346</f>
        <v>15000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204478.74000000002</v>
      </c>
      <c r="G659" s="19">
        <f>(L228+L308+L358)</f>
        <v>228071.93000000002</v>
      </c>
      <c r="H659" s="19">
        <f>(L246+L327+L359)</f>
        <v>143422.83000000002</v>
      </c>
      <c r="I659" s="19">
        <f>SUM(F659:H659)</f>
        <v>575973.5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14032.98</v>
      </c>
      <c r="G661" s="19">
        <f>(L225+L305)-(J225+J305)</f>
        <v>13229.95</v>
      </c>
      <c r="H661" s="19">
        <f>(L243+L324)-(J243+J324)</f>
        <v>8136.56</v>
      </c>
      <c r="I661" s="19">
        <f>SUM(F661:H661)</f>
        <v>35399.49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177244.1</v>
      </c>
      <c r="G662" s="199">
        <f>SUM(G574:G586)+SUM(I601:I603)+L611</f>
        <v>200721.08000000002</v>
      </c>
      <c r="H662" s="199">
        <f>SUM(H574:H586)+SUM(J601:J603)+L612</f>
        <v>129088.4</v>
      </c>
      <c r="I662" s="19">
        <f>SUM(F662:H662)</f>
        <v>507053.58000000007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13201.660000000003</v>
      </c>
      <c r="G663" s="19">
        <f>G659-SUM(G660:G662)</f>
        <v>14120.899999999994</v>
      </c>
      <c r="H663" s="19">
        <f>H659-SUM(H660:H662)</f>
        <v>6197.8700000000244</v>
      </c>
      <c r="I663" s="19">
        <f>I659-SUM(I660:I662)</f>
        <v>33520.429999999935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/>
      <c r="G664" s="248"/>
      <c r="H664" s="248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-13201.66</v>
      </c>
      <c r="G668" s="18">
        <v>-14120.9</v>
      </c>
      <c r="H668" s="18">
        <v>-6197.87</v>
      </c>
      <c r="I668" s="19">
        <f>SUM(F668:H668)</f>
        <v>-33520.43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3" workbookViewId="0">
      <selection activeCell="F12" sqref="F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Benton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0</v>
      </c>
      <c r="C9" s="229">
        <f>'DOE25'!G196+'DOE25'!G214+'DOE25'!G232+'DOE25'!G275+'DOE25'!G294+'DOE25'!G313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0</v>
      </c>
      <c r="C18" s="229">
        <f>'DOE25'!G197+'DOE25'!G215+'DOE25'!G233+'DOE25'!G276+'DOE25'!G295+'DOE25'!G314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4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Benton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507753.58000000007</v>
      </c>
      <c r="D5" s="20">
        <f>SUM('DOE25'!L196:L199)+SUM('DOE25'!L214:L217)+SUM('DOE25'!L232:L235)-F5-G5</f>
        <v>507753.58000000007</v>
      </c>
      <c r="E5" s="243"/>
      <c r="F5" s="255">
        <f>SUM('DOE25'!J196:J199)+SUM('DOE25'!J214:J217)+SUM('DOE25'!J232:J235)</f>
        <v>0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9865.18</v>
      </c>
      <c r="D6" s="20">
        <f>'DOE25'!L201+'DOE25'!L219+'DOE25'!L237-F6-G6</f>
        <v>9865.18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'DOE25'!L202+'DOE25'!L220+'DOE25'!L238-F7-G7</f>
        <v>0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14597.860000000008</v>
      </c>
      <c r="D8" s="243"/>
      <c r="E8" s="20">
        <f>'DOE25'!L203+'DOE25'!L221+'DOE25'!L239-F8-G8-D9-D11</f>
        <v>13739.000000000007</v>
      </c>
      <c r="F8" s="255">
        <f>'DOE25'!J203+'DOE25'!J221+'DOE25'!J239</f>
        <v>0</v>
      </c>
      <c r="G8" s="53">
        <f>'DOE25'!K203+'DOE25'!K221+'DOE25'!K239</f>
        <v>858.86</v>
      </c>
      <c r="H8" s="259"/>
    </row>
    <row r="9" spans="1:9" x14ac:dyDescent="0.2">
      <c r="A9" s="32">
        <v>2310</v>
      </c>
      <c r="B9" t="s">
        <v>818</v>
      </c>
      <c r="C9" s="245">
        <f t="shared" si="0"/>
        <v>4134.3899999999994</v>
      </c>
      <c r="D9" s="244">
        <f>912+291.22+2921.18+9.99</f>
        <v>4134.3899999999994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53.83</v>
      </c>
      <c r="D10" s="243"/>
      <c r="E10" s="244">
        <v>53.83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4223</v>
      </c>
      <c r="D11" s="244">
        <v>4223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'DOE25'!L204+'DOE25'!L222+'DOE25'!L240-F12-G12</f>
        <v>0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'DOE25'!L206+'DOE25'!L224+'DOE25'!L242-F14-G14</f>
        <v>0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35399.49</v>
      </c>
      <c r="D15" s="20">
        <f>'DOE25'!L207+'DOE25'!L225+'DOE25'!L243-F15-G15</f>
        <v>35399.49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'DOE25'!L357+'DOE25'!L358+'DOE25'!L359-'DOE25'!I366-F29-G29</f>
        <v>0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'DOE25'!L289+'DOE25'!L308+'DOE25'!L327+'DOE25'!L332+'DOE25'!L333+'DOE25'!L334-F31-G31</f>
        <v>0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561375.64000000013</v>
      </c>
      <c r="E33" s="246">
        <f>SUM(E5:E31)</f>
        <v>13792.830000000007</v>
      </c>
      <c r="F33" s="246">
        <f>SUM(F5:F31)</f>
        <v>0</v>
      </c>
      <c r="G33" s="246">
        <f>SUM(G5:G31)</f>
        <v>858.86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13792.830000000007</v>
      </c>
      <c r="E35" s="249"/>
    </row>
    <row r="36" spans="2:8" ht="12" thickTop="1" x14ac:dyDescent="0.2">
      <c r="B36" t="s">
        <v>815</v>
      </c>
      <c r="D36" s="20">
        <f>D33</f>
        <v>561375.64000000013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140" sqref="A14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Benton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4077.54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67779.48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4914.18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8991.7200000000012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67779.48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2841.5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970.59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3812.09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67779.48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5179.6299999999974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5179.6299999999974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67779.48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8991.7199999999975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67779.48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314609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8.0299999999999994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73.28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8.0299999999999994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73.28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314617.03000000003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73.28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120189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66730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186919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9647.5399999999991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9647.5399999999991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196566.54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25337.32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15085.06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40422.379999999997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2158.5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2158.5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15000</v>
      </c>
    </row>
    <row r="103" spans="1:7" ht="12.75" thickTop="1" thickBot="1" x14ac:dyDescent="0.25">
      <c r="A103" s="33" t="s">
        <v>765</v>
      </c>
      <c r="C103" s="86">
        <f>C62+C80+C90+C102</f>
        <v>553764.45000000007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15073.28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380571.88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108423.56000000001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17460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1298.1400000000001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507753.58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9865.18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22955.250000000007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35399.49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68219.920000000013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2158.5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15073.28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-73.280000000000655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15000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2158.5</v>
      </c>
    </row>
    <row r="144" spans="1:7" ht="12.75" thickTop="1" thickBot="1" x14ac:dyDescent="0.25">
      <c r="A144" s="33" t="s">
        <v>244</v>
      </c>
      <c r="C144" s="86">
        <f>(C114+C127+C143)</f>
        <v>590973.5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2158.5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3" workbookViewId="0">
      <selection activeCell="C21" sqref="C2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Benton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380572</v>
      </c>
      <c r="D10" s="182">
        <f>ROUND((C10/$C$28)*100,1)</f>
        <v>66.099999999999994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108424</v>
      </c>
      <c r="D11" s="182">
        <f>ROUND((C11/$C$28)*100,1)</f>
        <v>18.8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17460</v>
      </c>
      <c r="D12" s="182">
        <f>ROUND((C12/$C$28)*100,1)</f>
        <v>3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1298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9865</v>
      </c>
      <c r="D15" s="182">
        <f t="shared" ref="D15:D27" si="0">ROUND((C15/$C$28)*100,1)</f>
        <v>1.7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22955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35399</v>
      </c>
      <c r="D21" s="182">
        <f t="shared" si="0"/>
        <v>6.1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575973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575973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314609</v>
      </c>
      <c r="D35" s="182">
        <f t="shared" ref="D35:D40" si="1">ROUND((C35/$C$41)*100,1)</f>
        <v>57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81.310000000055879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186919</v>
      </c>
      <c r="D37" s="182">
        <f t="shared" si="1"/>
        <v>33.9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9648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40422</v>
      </c>
      <c r="D39" s="182">
        <f t="shared" si="1"/>
        <v>7.3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551679.31000000006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Benton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2013-09-12T19:12:56Z</cp:lastPrinted>
  <dcterms:created xsi:type="dcterms:W3CDTF">1997-12-04T19:04:30Z</dcterms:created>
  <dcterms:modified xsi:type="dcterms:W3CDTF">2013-09-12T19:12:59Z</dcterms:modified>
</cp:coreProperties>
</file>