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D7" i="13" s="1"/>
  <c r="C7" i="13" s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L281" i="1"/>
  <c r="E118" i="2" s="1"/>
  <c r="L282" i="1"/>
  <c r="C17" i="10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9" i="10"/>
  <c r="C21" i="10"/>
  <c r="L249" i="1"/>
  <c r="L331" i="1"/>
  <c r="C23" i="10" s="1"/>
  <c r="L253" i="1"/>
  <c r="C25" i="10"/>
  <c r="L267" i="1"/>
  <c r="C141" i="2" s="1"/>
  <c r="L268" i="1"/>
  <c r="L348" i="1"/>
  <c r="L349" i="1"/>
  <c r="I664" i="1"/>
  <c r="I669" i="1"/>
  <c r="L228" i="1"/>
  <c r="L246" i="1"/>
  <c r="G660" i="1"/>
  <c r="F661" i="1"/>
  <c r="I661" i="1" s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0" i="2" s="1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E120" i="2"/>
  <c r="C121" i="2"/>
  <c r="E121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H256" i="1" s="1"/>
  <c r="H270" i="1" s="1"/>
  <c r="I210" i="1"/>
  <c r="J210" i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J642" i="1" s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6" i="1" s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G641" i="1" s="1"/>
  <c r="F451" i="1"/>
  <c r="G451" i="1"/>
  <c r="H451" i="1"/>
  <c r="I451" i="1"/>
  <c r="F459" i="1"/>
  <c r="F460" i="1" s="1"/>
  <c r="H638" i="1" s="1"/>
  <c r="G459" i="1"/>
  <c r="H459" i="1"/>
  <c r="I459" i="1"/>
  <c r="I460" i="1" s="1"/>
  <c r="H641" i="1" s="1"/>
  <c r="G460" i="1"/>
  <c r="H460" i="1"/>
  <c r="F469" i="1"/>
  <c r="F475" i="1" s="1"/>
  <c r="H621" i="1" s="1"/>
  <c r="G469" i="1"/>
  <c r="H469" i="1"/>
  <c r="H475" i="1" s="1"/>
  <c r="H623" i="1" s="1"/>
  <c r="J623" i="1" s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I544" i="1" s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G569" i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H639" i="1"/>
  <c r="G640" i="1"/>
  <c r="H640" i="1"/>
  <c r="G642" i="1"/>
  <c r="G643" i="1"/>
  <c r="G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I256" i="1"/>
  <c r="I270" i="1" s="1"/>
  <c r="G163" i="2"/>
  <c r="G159" i="2"/>
  <c r="C18" i="2"/>
  <c r="F31" i="2"/>
  <c r="C26" i="10"/>
  <c r="L327" i="1"/>
  <c r="H659" i="1" s="1"/>
  <c r="L350" i="1"/>
  <c r="A31" i="12"/>
  <c r="C69" i="2"/>
  <c r="A40" i="12"/>
  <c r="D12" i="13"/>
  <c r="C12" i="13" s="1"/>
  <c r="G161" i="2"/>
  <c r="D61" i="2"/>
  <c r="D62" i="2" s="1"/>
  <c r="E49" i="2"/>
  <c r="E50" i="2" s="1"/>
  <c r="D18" i="13"/>
  <c r="C18" i="13" s="1"/>
  <c r="D15" i="13"/>
  <c r="C15" i="13" s="1"/>
  <c r="F102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E61" i="2"/>
  <c r="E62" i="2" s="1"/>
  <c r="C61" i="2"/>
  <c r="C62" i="2" s="1"/>
  <c r="E31" i="2"/>
  <c r="C31" i="2"/>
  <c r="D19" i="13"/>
  <c r="C19" i="13" s="1"/>
  <c r="E13" i="13"/>
  <c r="C13" i="13" s="1"/>
  <c r="J616" i="1"/>
  <c r="E77" i="2"/>
  <c r="E80" i="2" s="1"/>
  <c r="J256" i="1"/>
  <c r="J270" i="1" s="1"/>
  <c r="H111" i="1"/>
  <c r="F111" i="1"/>
  <c r="J640" i="1"/>
  <c r="J570" i="1"/>
  <c r="K570" i="1"/>
  <c r="L432" i="1"/>
  <c r="L418" i="1"/>
  <c r="D80" i="2"/>
  <c r="I168" i="1"/>
  <c r="H168" i="1"/>
  <c r="G551" i="1"/>
  <c r="J475" i="1"/>
  <c r="H625" i="1" s="1"/>
  <c r="I475" i="1"/>
  <c r="H624" i="1" s="1"/>
  <c r="G475" i="1"/>
  <c r="H622" i="1" s="1"/>
  <c r="F168" i="1"/>
  <c r="J139" i="1"/>
  <c r="F570" i="1"/>
  <c r="I551" i="1"/>
  <c r="K549" i="1"/>
  <c r="G22" i="2"/>
  <c r="K597" i="1"/>
  <c r="G646" i="1" s="1"/>
  <c r="K544" i="1"/>
  <c r="H551" i="1"/>
  <c r="C29" i="10"/>
  <c r="H139" i="1"/>
  <c r="L392" i="1"/>
  <c r="A13" i="12"/>
  <c r="F22" i="13"/>
  <c r="H25" i="13"/>
  <c r="C25" i="13" s="1"/>
  <c r="J650" i="1"/>
  <c r="J639" i="1"/>
  <c r="H570" i="1"/>
  <c r="L559" i="1"/>
  <c r="J544" i="1"/>
  <c r="G191" i="1"/>
  <c r="H191" i="1"/>
  <c r="C35" i="10"/>
  <c r="L308" i="1"/>
  <c r="D5" i="13"/>
  <c r="C5" i="13" s="1"/>
  <c r="E16" i="13"/>
  <c r="C49" i="2"/>
  <c r="C50" i="2" s="1"/>
  <c r="J635" i="1"/>
  <c r="G36" i="2"/>
  <c r="L564" i="1"/>
  <c r="K550" i="1"/>
  <c r="C22" i="13"/>
  <c r="C137" i="2"/>
  <c r="C16" i="13"/>
  <c r="H33" i="13"/>
  <c r="J638" i="1" l="1"/>
  <c r="J643" i="1"/>
  <c r="J644" i="1"/>
  <c r="L400" i="1"/>
  <c r="C138" i="2" s="1"/>
  <c r="L543" i="1"/>
  <c r="H544" i="1"/>
  <c r="K548" i="1"/>
  <c r="K551" i="1" s="1"/>
  <c r="F551" i="1"/>
  <c r="L523" i="1"/>
  <c r="L544" i="1" s="1"/>
  <c r="J624" i="1"/>
  <c r="G622" i="1"/>
  <c r="J622" i="1" s="1"/>
  <c r="J621" i="1"/>
  <c r="D29" i="13"/>
  <c r="C29" i="13" s="1"/>
  <c r="J633" i="1"/>
  <c r="D126" i="2"/>
  <c r="D127" i="2" s="1"/>
  <c r="D144" i="2" s="1"/>
  <c r="H660" i="1"/>
  <c r="I660" i="1" s="1"/>
  <c r="L361" i="1"/>
  <c r="C27" i="10" s="1"/>
  <c r="E119" i="2"/>
  <c r="E127" i="2"/>
  <c r="J337" i="1"/>
  <c r="J351" i="1" s="1"/>
  <c r="L289" i="1"/>
  <c r="L337" i="1" s="1"/>
  <c r="L351" i="1" s="1"/>
  <c r="G632" i="1" s="1"/>
  <c r="J632" i="1" s="1"/>
  <c r="C11" i="10"/>
  <c r="E114" i="2"/>
  <c r="K270" i="1"/>
  <c r="J646" i="1"/>
  <c r="C122" i="2"/>
  <c r="D14" i="13"/>
  <c r="C14" i="13" s="1"/>
  <c r="C120" i="2"/>
  <c r="E33" i="13"/>
  <c r="D35" i="13" s="1"/>
  <c r="C118" i="2"/>
  <c r="C127" i="2" s="1"/>
  <c r="C16" i="10"/>
  <c r="C109" i="2"/>
  <c r="C114" i="2" s="1"/>
  <c r="L210" i="1"/>
  <c r="L256" i="1" s="1"/>
  <c r="L270" i="1" s="1"/>
  <c r="G631" i="1" s="1"/>
  <c r="J631" i="1" s="1"/>
  <c r="C80" i="2"/>
  <c r="C103" i="2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C140" i="2" l="1"/>
  <c r="C143" i="2" s="1"/>
  <c r="C144" i="2" s="1"/>
  <c r="H645" i="1"/>
  <c r="J645" i="1" s="1"/>
  <c r="H663" i="1"/>
  <c r="H671" i="1" s="1"/>
  <c r="C6" i="10" s="1"/>
  <c r="G671" i="1"/>
  <c r="C5" i="10" s="1"/>
  <c r="H666" i="1"/>
  <c r="G634" i="1"/>
  <c r="J634" i="1" s="1"/>
  <c r="E144" i="2"/>
  <c r="D31" i="13"/>
  <c r="C31" i="13" s="1"/>
  <c r="C28" i="10"/>
  <c r="D24" i="10" s="1"/>
  <c r="F659" i="1"/>
  <c r="F663" i="1" s="1"/>
  <c r="F671" i="1" s="1"/>
  <c r="C4" i="10" s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 l="1"/>
  <c r="D20" i="10"/>
  <c r="D15" i="10"/>
  <c r="C30" i="10"/>
  <c r="D21" i="10"/>
  <c r="D13" i="10"/>
  <c r="D16" i="10"/>
  <c r="D10" i="10"/>
  <c r="D11" i="10"/>
  <c r="D19" i="10"/>
  <c r="D26" i="10"/>
  <c r="D25" i="10"/>
  <c r="D22" i="10"/>
  <c r="D27" i="10"/>
  <c r="D18" i="10"/>
  <c r="D17" i="10"/>
  <c r="D12" i="10"/>
  <c r="F666" i="1"/>
  <c r="I659" i="1"/>
  <c r="I663" i="1" s="1"/>
  <c r="I671" i="1" s="1"/>
  <c r="C7" i="10" s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<sst xmlns="http://schemas.openxmlformats.org/spreadsheetml/2006/main" count="3944" uniqueCount="910">
  <si>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</si>
  <si>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</si>
  <si>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</si>
  <si>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</si>
  <si>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</si>
  <si>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</si>
  <si>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</si>
  <si>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</si>
  <si>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</si>
  <si>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</si>
  <si>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</si>
  <si>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</si>
  <si>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</si>
  <si>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</si>
  <si>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</si>
  <si>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</si>
  <si>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</si>
  <si>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</si>
  <si>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</si>
  <si>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</si>
  <si>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</si>
  <si>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</si>
  <si>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</si>
  <si>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</si>
  <si>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</si>
  <si>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</si>
  <si>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</si>
  <si>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</si>
  <si>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</si>
  <si>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</si>
  <si>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</si>
  <si>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</si>
  <si>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</si>
  <si>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</si>
  <si>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</si>
  <si>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</si>
  <si>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</si>
  <si>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</si>
  <si>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</si>
  <si>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</si>
  <si>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</si>
  <si>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</si>
  <si>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</si>
  <si>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</si>
  <si>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</si>
  <si>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</si>
  <si>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</si>
  <si>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</si>
  <si>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</si>
  <si>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</si>
  <si>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</si>
  <si>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</si>
  <si>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</si>
  <si>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</si>
  <si>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</si>
  <si>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</si>
  <si>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</si>
  <si>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</si>
  <si>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</si>
  <si>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</si>
  <si>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</si>
  <si>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</si>
  <si>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</si>
  <si>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</si>
  <si>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</si>
  <si>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</si>
  <si>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</si>
  <si>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</si>
  <si>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</si>
  <si>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</si>
  <si>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</si>
  <si>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</si>
  <si>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</si>
  <si>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</si>
  <si>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</si>
  <si>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</si>
  <si>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</si>
  <si>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</si>
  <si>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</si>
  <si>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</si>
  <si>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</si>
  <si>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</si>
  <si>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</si>
  <si>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</si>
  <si>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</si>
  <si>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</si>
  <si>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</si>
  <si>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</si>
  <si>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</si>
  <si>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</si>
  <si>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</si>
  <si>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</si>
  <si>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</si>
  <si>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</si>
  <si>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</si>
  <si>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</si>
  <si>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</si>
  <si>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</si>
  <si>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</si>
  <si>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</si>
  <si>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</si>
  <si>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</si>
  <si>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</si>
  <si>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</si>
  <si>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</si>
  <si>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</si>
  <si>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</si>
  <si>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</si>
  <si>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</si>
  <si>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</si>
  <si>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</si>
  <si>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</si>
  <si>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</si>
  <si>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</si>
  <si>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</si>
  <si>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</si>
  <si>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</si>
  <si>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</si>
  <si>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</si>
  <si>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</si>
  <si>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</si>
  <si>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</si>
  <si>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</si>
  <si>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</si>
  <si>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</si>
  <si>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</si>
  <si>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</si>
  <si>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</si>
  <si>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</si>
  <si>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</si>
  <si>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</si>
  <si>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</si>
  <si>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</si>
  <si>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</si>
  <si>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</si>
  <si>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</si>
  <si>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</si>
  <si>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</si>
  <si>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</si>
  <si>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</si>
  <si>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</si>
  <si>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</si>
  <si>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</si>
  <si>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</si>
  <si>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</si>
  <si>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</si>
  <si>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</si>
  <si>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</si>
  <si>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</si>
  <si>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</si>
  <si>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</si>
  <si>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</si>
  <si>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</si>
  <si>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</si>
  <si>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</si>
  <si>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</si>
  <si>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</si>
  <si>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</si>
  <si>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</si>
  <si>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</si>
  <si>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</si>
  <si>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</si>
  <si>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</si>
  <si>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</si>
  <si>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</si>
  <si>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</si>
  <si>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</si>
  <si>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</si>
  <si>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</si>
  <si>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</si>
  <si>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</si>
  <si>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</si>
  <si>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</si>
  <si>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</si>
  <si>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</si>
  <si>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</si>
  <si>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</si>
  <si>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</si>
  <si>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</si>
  <si>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</si>
  <si>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</si>
  <si>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</si>
  <si>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</si>
  <si>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</si>
  <si>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</si>
  <si>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</si>
  <si>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</si>
  <si>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</si>
  <si>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</si>
  <si>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</si>
  <si>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</si>
  <si>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</si>
  <si>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</si>
  <si>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</si>
  <si>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</si>
  <si>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</si>
  <si>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</si>
  <si>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</si>
  <si>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</si>
  <si>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</si>
  <si>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</si>
  <si>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</si>
  <si>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</si>
  <si>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</si>
  <si>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</si>
  <si>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</si>
  <si>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</si>
  <si>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</si>
  <si>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</si>
  <si>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</si>
  <si>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</si>
  <si>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</si>
  <si>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</si>
  <si>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</si>
  <si>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</si>
  <si>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</si>
  <si>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</si>
  <si>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</si>
  <si>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</si>
  <si>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</si>
  <si>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</si>
  <si>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</si>
  <si>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</si>
  <si>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</si>
  <si>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</si>
  <si>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</si>
  <si>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</si>
  <si>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</si>
  <si>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</si>
  <si>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</si>
  <si>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</si>
  <si>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</si>
  <si>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</si>
  <si>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</si>
  <si>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</si>
  <si>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</si>
  <si>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</si>
  <si>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</si>
  <si>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</si>
  <si>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</si>
  <si>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</si>
  <si>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</si>
  <si>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</si>
  <si>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</si>
  <si>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</si>
  <si>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</si>
  <si>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</si>
  <si>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</si>
  <si>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</si>
  <si>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</si>
  <si>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</si>
  <si>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</si>
  <si>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</si>
  <si>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</si>
  <si>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</si>
  <si>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</si>
  <si>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</si>
  <si>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</si>
  <si>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</si>
  <si>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</si>
  <si>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</si>
  <si>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</si>
  <si>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</si>
  <si>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</si>
  <si>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</si>
  <si>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</si>
  <si>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</si>
  <si>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</si>
  <si>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</si>
  <si>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</si>
  <si>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</si>
  <si>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</si>
  <si>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</si>
  <si>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</si>
  <si>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</si>
  <si>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</si>
  <si>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</si>
  <si>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</si>
  <si>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</si>
  <si>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</si>
  <si>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</si>
  <si>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</si>
  <si>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</si>
  <si>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</si>
  <si>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</si>
  <si>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</si>
  <si>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</si>
  <si>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</si>
  <si>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</si>
  <si>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</si>
  <si>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</si>
  <si>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</si>
  <si>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</si>
  <si>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</si>
  <si>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</si>
  <si>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</si>
  <si>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</si>
  <si>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</si>
  <si>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</si>
  <si>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</si>
  <si>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</si>
  <si>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</si>
  <si>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</si>
  <si>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</si>
  <si>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</si>
  <si>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</si>
  <si>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</si>
  <si>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</si>
  <si>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</si>
  <si>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</si>
  <si>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</si>
  <si>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</si>
  <si>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</si>
  <si>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</si>
  <si>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</si>
  <si>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</si>
  <si>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</si>
  <si>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</si>
  <si>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</si>
  <si>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</si>
  <si>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</si>
  <si>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</si>
  <si>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</si>
  <si>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</si>
  <si>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</si>
  <si>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</si>
  <si>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</si>
  <si>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</si>
  <si>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</si>
  <si>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</si>
  <si>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</si>
  <si>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</si>
  <si>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</si>
  <si>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</si>
  <si>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</si>
  <si>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</si>
  <si>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</si>
  <si>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</si>
  <si>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</si>
  <si>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</si>
  <si>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</si>
  <si>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</si>
  <si>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</si>
  <si>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</si>
  <si>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</si>
  <si>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</si>
  <si>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</si>
  <si>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</si>
  <si>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</si>
  <si>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</si>
  <si>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</si>
  <si>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</si>
  <si>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</si>
  <si>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</si>
  <si>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</si>
  <si>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</si>
  <si>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</si>
  <si>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</si>
  <si>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</si>
  <si>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</si>
  <si>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</si>
  <si>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</si>
  <si>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</si>
  <si>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</si>
  <si>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</si>
  <si>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</si>
  <si>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</si>
  <si>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</si>
  <si>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</si>
  <si>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</si>
  <si>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</si>
  <si>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</si>
  <si>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</si>
  <si>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</si>
  <si>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</si>
  <si>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</si>
  <si>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</si>
  <si>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</si>
  <si>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</si>
  <si>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</si>
  <si>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</si>
  <si>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</si>
  <si>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</si>
  <si>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</si>
  <si>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</si>
  <si>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</si>
  <si>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</si>
  <si>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</si>
  <si>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</si>
  <si>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</si>
  <si>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</si>
  <si>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</si>
  <si>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</si>
  <si>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</si>
  <si>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</si>
  <si>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</si>
  <si>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</si>
  <si>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</si>
  <si>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</si>
  <si>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</si>
  <si>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</si>
  <si>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</si>
  <si>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</si>
  <si>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</si>
  <si>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</si>
  <si>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</si>
  <si>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</si>
  <si>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</si>
  <si>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</si>
  <si>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</si>
  <si>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</si>
  <si>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</si>
  <si>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</si>
  <si>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</si>
  <si>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</si>
  <si>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</si>
  <si>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</si>
  <si>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</si>
  <si>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</si>
  <si>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</si>
  <si>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</si>
  <si>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</si>
  <si>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</si>
  <si>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</si>
  <si>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</si>
  <si>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</si>
  <si>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</si>
  <si>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</si>
  <si>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</si>
  <si>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</si>
  <si>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</si>
  <si>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</si>
  <si>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</si>
  <si>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</si>
  <si>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</si>
  <si>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</si>
  <si>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</si>
  <si>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</si>
  <si>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</si>
  <si>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</si>
  <si>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</si>
  <si>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</si>
  <si>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</si>
  <si>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</si>
  <si>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</si>
  <si>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</si>
  <si>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</si>
  <si>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</si>
  <si>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</si>
  <si>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</si>
  <si>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</si>
  <si>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</si>
  <si>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</si>
  <si>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</si>
  <si>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</si>
  <si>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</si>
  <si>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</si>
  <si>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</si>
  <si>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</si>
  <si>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</si>
  <si>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</si>
  <si>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</si>
  <si>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</si>
  <si>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</si>
  <si>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</si>
  <si>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</si>
  <si>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</si>
  <si>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</si>
  <si>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</si>
  <si>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</si>
  <si>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</si>
  <si>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</si>
  <si>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</si>
  <si>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</si>
  <si>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</si>
  <si>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</si>
  <si>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</si>
  <si>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</si>
  <si>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</si>
  <si>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</si>
  <si>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</si>
  <si>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</si>
  <si>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</si>
  <si>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</si>
  <si>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</si>
  <si>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</si>
  <si>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</si>
  <si>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</si>
  <si>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</si>
  <si>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</si>
  <si>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</si>
  <si>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</si>
  <si>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</si>
  <si>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</si>
  <si>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</si>
  <si>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</si>
  <si>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</si>
  <si>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</si>
  <si>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</si>
  <si>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</si>
  <si>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</si>
  <si>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</si>
  <si>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</si>
  <si>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</si>
  <si>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</si>
  <si>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</si>
  <si>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</si>
  <si>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</si>
  <si>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</si>
  <si>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</si>
  <si>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</si>
  <si>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</si>
  <si>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</si>
  <si>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</si>
  <si>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</si>
  <si>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</si>
  <si>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</si>
  <si>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</si>
  <si>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</si>
  <si>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</si>
  <si>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</si>
  <si>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</si>
  <si>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</si>
  <si>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</si>
  <si>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</si>
  <si>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</si>
  <si>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</si>
  <si>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</si>
  <si>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</si>
  <si>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</si>
  <si>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</si>
  <si>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</si>
  <si>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</si>
  <si>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</si>
  <si>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</si>
  <si>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</si>
  <si>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</si>
  <si>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</si>
  <si>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</si>
  <si>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</si>
  <si>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</si>
  <si>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</si>
  <si>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</si>
  <si>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</si>
  <si>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</si>
  <si>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</si>
  <si>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</si>
  <si>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</si>
  <si>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</si>
  <si>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</si>
  <si>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</si>
  <si>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</si>
  <si>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</si>
  <si>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</si>
  <si>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</si>
  <si>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</si>
  <si>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</si>
  <si>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</si>
  <si>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</si>
  <si>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</si>
  <si>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</si>
  <si>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</si>
  <si>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</si>
  <si>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</si>
  <si>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</si>
  <si>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</si>
  <si>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</si>
  <si>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</si>
  <si>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</si>
  <si>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</si>
  <si>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</si>
  <si>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</si>
  <si>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</si>
  <si>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</si>
  <si>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</si>
  <si>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</si>
  <si>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</si>
  <si>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</si>
  <si>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</si>
  <si>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</si>
  <si>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</si>
  <si>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</si>
  <si>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</si>
  <si>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</si>
  <si>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</si>
  <si>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</si>
  <si>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</si>
  <si>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</si>
  <si>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</si>
  <si>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</si>
  <si>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</si>
  <si>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</si>
  <si>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</si>
  <si>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</si>
  <si>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</si>
  <si>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</si>
  <si>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</si>
  <si>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</si>
  <si>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</si>
  <si>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</si>
  <si>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</si>
  <si>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</si>
  <si>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</si>
  <si>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</si>
  <si>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</si>
  <si>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</si>
  <si>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</si>
  <si>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</si>
  <si>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</si>
  <si>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</si>
  <si>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</si>
  <si>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</si>
  <si>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</si>
  <si>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</si>
  <si>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</si>
  <si>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</si>
  <si>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</si>
  <si>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</si>
  <si>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</si>
  <si>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</si>
  <si>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</si>
  <si>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</si>
  <si>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</si>
  <si>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</si>
  <si>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</si>
  <si>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</si>
  <si>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</si>
  <si>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</si>
  <si>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</si>
  <si>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</si>
  <si>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</si>
  <si>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</si>
  <si>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</si>
  <si>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</si>
  <si>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</si>
  <si>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</si>
  <si>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</si>
  <si>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</si>
  <si>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</si>
  <si>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</si>
  <si>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</si>
  <si>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</si>
  <si>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</si>
  <si>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</si>
  <si>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</si>
  <si>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</si>
  <si>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</si>
  <si>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</si>
  <si>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</si>
  <si>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</si>
  <si>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</si>
  <si>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</si>
  <si>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</si>
  <si>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</si>
  <si>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</si>
  <si>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</si>
  <si>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</si>
  <si>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</si>
  <si>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</si>
  <si>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</si>
  <si>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</si>
  <si>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</si>
  <si>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</si>
  <si>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</si>
  <si>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</si>
  <si>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</si>
  <si>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</si>
  <si>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</si>
  <si>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</si>
  <si>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</si>
  <si>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</si>
  <si>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</si>
  <si>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</si>
  <si>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</si>
  <si>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</si>
  <si>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</si>
  <si>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</si>
  <si>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</si>
  <si>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</si>
  <si>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</si>
  <si>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</si>
  <si>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</si>
  <si>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</si>
  <si>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</si>
  <si>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</si>
  <si>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</si>
  <si>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</si>
  <si>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</si>
  <si>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</si>
  <si>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</si>
  <si>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</si>
  <si>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</si>
  <si>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</si>
  <si>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</si>
  <si>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</si>
  <si>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</si>
  <si>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</si>
  <si>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</si>
  <si>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</si>
  <si>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</si>
  <si>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</si>
  <si>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</si>
  <si>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</si>
  <si>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</si>
  <si>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</si>
  <si>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</si>
  <si>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</si>
  <si>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</si>
  <si>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</si>
  <si>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</si>
  <si>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</si>
  <si>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</si>
  <si>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</si>
  <si>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</si>
  <si>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</si>
  <si>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</si>
  <si>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</si>
  <si>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</si>
  <si>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</si>
  <si>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</si>
  <si>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</si>
  <si>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</si>
  <si>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</si>
  <si>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</si>
  <si>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</si>
  <si>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</si>
  <si>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</si>
  <si>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</si>
  <si>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</si>
  <si>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</si>
  <si>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</si>
  <si>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</si>
  <si>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</si>
  <si>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</si>
  <si>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</si>
  <si>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</si>
  <si>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</si>
  <si>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</si>
  <si>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</si>
  <si>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</si>
  <si>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</si>
  <si>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</si>
  <si>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</si>
  <si>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</si>
  <si>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</si>
  <si>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</si>
  <si>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</si>
  <si>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</si>
  <si>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</si>
  <si>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</si>
  <si>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</si>
  <si>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</si>
  <si>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</si>
  <si>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</si>
  <si>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</si>
  <si>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</si>
  <si>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</si>
  <si>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</si>
  <si>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</si>
  <si>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</si>
  <si>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</si>
  <si>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</si>
  <si>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</si>
  <si>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</si>
  <si>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</si>
  <si>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</si>
  <si>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</si>
  <si>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</si>
  <si>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</si>
  <si>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</si>
  <si>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</si>
  <si>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</si>
  <si>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</si>
  <si>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</si>
  <si>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</si>
  <si>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</si>
  <si>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</si>
  <si>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</si>
  <si>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</si>
  <si>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</si>
  <si>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</si>
  <si>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</si>
  <si>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</si>
  <si>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</si>
  <si>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</si>
  <si>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</si>
  <si>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</si>
  <si>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</si>
  <si>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</si>
  <si>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</si>
  <si>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</si>
  <si>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</si>
  <si>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</si>
  <si>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</si>
  <si>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</si>
  <si>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</si>
  <si>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</si>
  <si>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</si>
  <si>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</si>
  <si>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</si>
  <si>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</si>
  <si>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</si>
  <si>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</si>
  <si>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</si>
  <si>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</si>
  <si>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</si>
  <si>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</si>
  <si>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</si>
  <si>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</si>
  <si>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</si>
  <si>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</si>
  <si>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</si>
  <si>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</si>
  <si>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</si>
  <si>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</si>
  <si>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</si>
  <si>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</si>
  <si>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</si>
  <si>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</si>
  <si>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</si>
  <si>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</si>
  <si>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</si>
  <si>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</si>
  <si>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</si>
  <si>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</si>
  <si>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</si>
  <si>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</si>
  <si>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</si>
  <si>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</si>
  <si>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</si>
  <si>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</si>
  <si>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</si>
  <si>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</si>
  <si>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</si>
  <si>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</si>
  <si>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</si>
  <si>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</si>
  <si>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</si>
  <si>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</si>
  <si>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</si>
  <si>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</si>
  <si>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</si>
  <si>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</si>
  <si>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</si>
  <si>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</si>
  <si>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</si>
  <si>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</si>
  <si>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</si>
  <si>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</si>
  <si>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</si>
  <si>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</si>
  <si>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</si>
  <si>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</si>
  <si>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</si>
  <si>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</si>
  <si>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</si>
  <si>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</si>
  <si>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</si>
  <si>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</si>
  <si>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</si>
  <si>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</si>
  <si>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</si>
  <si>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</si>
  <si>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</si>
  <si>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</si>
  <si>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</si>
  <si>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</si>
  <si>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</si>
  <si>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</si>
  <si>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</si>
  <si>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</si>
  <si>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</si>
  <si>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</si>
  <si>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</si>
  <si>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</si>
  <si>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</si>
  <si>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</si>
  <si>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</si>
  <si>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</si>
  <si>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</si>
  <si>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</si>
  <si>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</si>
  <si>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</si>
  <si>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</si>
  <si>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</si>
  <si>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</si>
  <si>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</si>
  <si>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</si>
  <si>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</si>
  <si>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</si>
  <si>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</si>
  <si>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</si>
  <si>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</si>
  <si>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</si>
  <si>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</si>
  <si>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</si>
  <si>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</si>
  <si>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</si>
  <si>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</si>
  <si>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</si>
  <si>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</si>
  <si>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</si>
  <si>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</si>
  <si>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</si>
  <si>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</si>
  <si>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</si>
  <si>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</si>
  <si>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</si>
  <si>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</si>
  <si>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BETHLEHEM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</si>
</sst>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53</v>
      </c>
      <c r="C2" s="21">
        <v>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146725.48000000001</v>
      </c>
      <c r="G9" s="18">
        <v>-37902.68</v>
      </c>
      <c r="H9" s="18">
        <v>-16170.3</v>
      </c>
      <c r="I9" s="18"/>
      <c r="J9" s="67">
        <f>SUM(I438)</f>
        <v>231116.68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27643.31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10261.450000000001</v>
      </c>
      <c r="H13" s="18">
        <v>16204.85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146725.48000000001</v>
      </c>
      <c r="G19" s="41">
        <f>SUM(G9:G18)</f>
        <v>2.0800000000017462</v>
      </c>
      <c r="H19" s="41">
        <f>SUM(H9:H18)</f>
        <v>34.550000000001091</v>
      </c>
      <c r="I19" s="41">
        <f>SUM(I9:I18)</f>
        <v>0</v>
      </c>
      <c r="J19" s="41">
        <f>SUM(J9:J18)</f>
        <v>231116.68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27643.31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5917.48</v>
      </c>
      <c r="G25" s="145"/>
      <c r="H25" s="18">
        <v>34.549999999999997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33560.79</v>
      </c>
      <c r="G32" s="41">
        <f>SUM(G22:G31)</f>
        <v>0</v>
      </c>
      <c r="H32" s="41">
        <f>SUM(H22:H31)</f>
        <v>34.549999999999997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231116.68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2.08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83164.69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113164.69</v>
      </c>
      <c r="G50" s="41">
        <f>SUM(G35:G49)</f>
        <v>2.08</v>
      </c>
      <c r="H50" s="41">
        <f>SUM(H35:H49)</f>
        <v>0</v>
      </c>
      <c r="I50" s="41">
        <f>SUM(I35:I49)</f>
        <v>0</v>
      </c>
      <c r="J50" s="41">
        <f>SUM(J35:J49)</f>
        <v>231116.68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146725.48000000001</v>
      </c>
      <c r="G51" s="41">
        <f>G50+G32</f>
        <v>2.08</v>
      </c>
      <c r="H51" s="41">
        <f>H50+H32</f>
        <v>34.549999999999997</v>
      </c>
      <c r="I51" s="41">
        <f>I50+I32</f>
        <v>0</v>
      </c>
      <c r="J51" s="41">
        <f>J50+J32</f>
        <v>231116.68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1469059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1469059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4000.64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4000.64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890.44</v>
      </c>
      <c r="G95" s="18"/>
      <c r="H95" s="18"/>
      <c r="I95" s="18"/>
      <c r="J95" s="18">
        <v>167.6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21835.73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40379.9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41270.340000000004</v>
      </c>
      <c r="G110" s="41">
        <f>SUM(G95:G109)</f>
        <v>21835.73</v>
      </c>
      <c r="H110" s="41">
        <f>SUM(H95:H109)</f>
        <v>0</v>
      </c>
      <c r="I110" s="41">
        <f>SUM(I95:I109)</f>
        <v>0</v>
      </c>
      <c r="J110" s="41">
        <f>SUM(J95:J109)</f>
        <v>167.6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1514329.98</v>
      </c>
      <c r="G111" s="41">
        <f>G59+G110</f>
        <v>21835.73</v>
      </c>
      <c r="H111" s="41">
        <f>H59+H78+H93+H110</f>
        <v>0</v>
      </c>
      <c r="I111" s="41">
        <f>I59+I110</f>
        <v>0</v>
      </c>
      <c r="J111" s="41">
        <f>J59+J110</f>
        <v>167.6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728142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318939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1047081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1022.25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1022.25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1047081</v>
      </c>
      <c r="G139" s="41">
        <f>G120+SUM(G135:G136)</f>
        <v>1022.25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106179.78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23087.42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49083.49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35397.24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61709.68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61709.68</v>
      </c>
      <c r="G161" s="41">
        <f>SUM(G149:G160)</f>
        <v>49083.49</v>
      </c>
      <c r="H161" s="41">
        <f>SUM(H149:H160)</f>
        <v>164664.44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19917.61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81627.290000000008</v>
      </c>
      <c r="G168" s="41">
        <f>G146+G161+SUM(G162:G167)</f>
        <v>49083.49</v>
      </c>
      <c r="H168" s="41">
        <f>H146+H161+SUM(H162:H167)</f>
        <v>164664.44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27643.31</v>
      </c>
      <c r="H178" s="18"/>
      <c r="I178" s="18"/>
      <c r="J178" s="18">
        <v>72500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27643.31</v>
      </c>
      <c r="H182" s="41">
        <f>SUM(H178:H181)</f>
        <v>0</v>
      </c>
      <c r="I182" s="41">
        <f>SUM(I178:I181)</f>
        <v>0</v>
      </c>
      <c r="J182" s="41">
        <f>SUM(J178:J181)</f>
        <v>72500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9172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9172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9172</v>
      </c>
      <c r="G191" s="41">
        <f>G182+SUM(G187:G190)</f>
        <v>27643.31</v>
      </c>
      <c r="H191" s="41">
        <f>+H182+SUM(H187:H190)</f>
        <v>0</v>
      </c>
      <c r="I191" s="41">
        <f>I176+I182+SUM(I187:I190)</f>
        <v>0</v>
      </c>
      <c r="J191" s="41">
        <f>J182</f>
        <v>72500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2652210.27</v>
      </c>
      <c r="G192" s="47">
        <f>G111+G139+G168+G191</f>
        <v>99584.78</v>
      </c>
      <c r="H192" s="47">
        <f>H111+H139+H168+H191</f>
        <v>164664.44</v>
      </c>
      <c r="I192" s="47">
        <f>I111+I139+I168+I191</f>
        <v>0</v>
      </c>
      <c r="J192" s="47">
        <f>J111+J139+J191</f>
        <v>72667.600000000006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799926.39</v>
      </c>
      <c r="G196" s="18">
        <v>315862.55</v>
      </c>
      <c r="H196" s="18">
        <v>7730.77</v>
      </c>
      <c r="I196" s="18">
        <v>20720.3</v>
      </c>
      <c r="J196" s="18">
        <v>38532.03</v>
      </c>
      <c r="K196" s="18"/>
      <c r="L196" s="19">
        <f>SUM(F196:K196)</f>
        <v>1182772.04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249513.3</v>
      </c>
      <c r="G197" s="18">
        <v>156163.88</v>
      </c>
      <c r="H197" s="18">
        <v>12468.75</v>
      </c>
      <c r="I197" s="18">
        <v>4600.8500000000004</v>
      </c>
      <c r="J197" s="18">
        <v>561.79</v>
      </c>
      <c r="K197" s="18"/>
      <c r="L197" s="19">
        <f>SUM(F197:K197)</f>
        <v>423308.56999999995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85822.24</v>
      </c>
      <c r="G201" s="18">
        <v>16561.560000000001</v>
      </c>
      <c r="H201" s="18">
        <v>121283.77</v>
      </c>
      <c r="I201" s="18">
        <v>1017.61</v>
      </c>
      <c r="J201" s="18"/>
      <c r="K201" s="18"/>
      <c r="L201" s="19">
        <f t="shared" ref="L201:L207" si="0">SUM(F201:K201)</f>
        <v>224685.18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>
        <v>429.89</v>
      </c>
      <c r="I202" s="18">
        <v>3667.31</v>
      </c>
      <c r="J202" s="18"/>
      <c r="K202" s="18">
        <v>8121.8</v>
      </c>
      <c r="L202" s="19">
        <f t="shared" si="0"/>
        <v>12219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3925</v>
      </c>
      <c r="G203" s="18">
        <v>366.3</v>
      </c>
      <c r="H203" s="18">
        <v>149070.6</v>
      </c>
      <c r="I203" s="18"/>
      <c r="J203" s="18"/>
      <c r="K203" s="18">
        <v>17376.09</v>
      </c>
      <c r="L203" s="19">
        <f t="shared" si="0"/>
        <v>170737.99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119628.67</v>
      </c>
      <c r="G204" s="18">
        <v>89338.92</v>
      </c>
      <c r="H204" s="18">
        <v>13929.04</v>
      </c>
      <c r="I204" s="18">
        <v>17060.580000000002</v>
      </c>
      <c r="J204" s="18">
        <v>855.17</v>
      </c>
      <c r="K204" s="18"/>
      <c r="L204" s="19">
        <f t="shared" si="0"/>
        <v>240812.38000000003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64273.93</v>
      </c>
      <c r="G206" s="18">
        <v>57940.84</v>
      </c>
      <c r="H206" s="18">
        <v>61369.440000000002</v>
      </c>
      <c r="I206" s="18">
        <v>55904.05</v>
      </c>
      <c r="J206" s="18">
        <v>836</v>
      </c>
      <c r="K206" s="18"/>
      <c r="L206" s="19">
        <f t="shared" si="0"/>
        <v>240324.26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149838.96</v>
      </c>
      <c r="I207" s="18"/>
      <c r="J207" s="18"/>
      <c r="K207" s="18"/>
      <c r="L207" s="19">
        <f t="shared" si="0"/>
        <v>149838.96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1323089.5299999998</v>
      </c>
      <c r="G210" s="41">
        <f t="shared" si="1"/>
        <v>636234.04999999993</v>
      </c>
      <c r="H210" s="41">
        <f t="shared" si="1"/>
        <v>516121.22</v>
      </c>
      <c r="I210" s="41">
        <f t="shared" si="1"/>
        <v>102970.70000000001</v>
      </c>
      <c r="J210" s="41">
        <f t="shared" si="1"/>
        <v>40784.99</v>
      </c>
      <c r="K210" s="41">
        <f t="shared" si="1"/>
        <v>25497.89</v>
      </c>
      <c r="L210" s="41">
        <f t="shared" si="1"/>
        <v>2644698.38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1323089.5299999998</v>
      </c>
      <c r="G256" s="41">
        <f t="shared" si="8"/>
        <v>636234.04999999993</v>
      </c>
      <c r="H256" s="41">
        <f t="shared" si="8"/>
        <v>516121.22</v>
      </c>
      <c r="I256" s="41">
        <f t="shared" si="8"/>
        <v>102970.70000000001</v>
      </c>
      <c r="J256" s="41">
        <f t="shared" si="8"/>
        <v>40784.99</v>
      </c>
      <c r="K256" s="41">
        <f t="shared" si="8"/>
        <v>25497.89</v>
      </c>
      <c r="L256" s="41">
        <f t="shared" si="8"/>
        <v>2644698.38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27643.31</v>
      </c>
      <c r="L262" s="19">
        <f>SUM(F262:K262)</f>
        <v>27643.31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72500</v>
      </c>
      <c r="L265" s="19">
        <f t="shared" si="9"/>
        <v>72500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100143.31</v>
      </c>
      <c r="L269" s="41">
        <f t="shared" si="9"/>
        <v>100143.31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1323089.5299999998</v>
      </c>
      <c r="G270" s="42">
        <f t="shared" si="11"/>
        <v>636234.04999999993</v>
      </c>
      <c r="H270" s="42">
        <f t="shared" si="11"/>
        <v>516121.22</v>
      </c>
      <c r="I270" s="42">
        <f t="shared" si="11"/>
        <v>102970.70000000001</v>
      </c>
      <c r="J270" s="42">
        <f t="shared" si="11"/>
        <v>40784.99</v>
      </c>
      <c r="K270" s="42">
        <f t="shared" si="11"/>
        <v>125641.2</v>
      </c>
      <c r="L270" s="42">
        <f t="shared" si="11"/>
        <v>2744841.69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250</v>
      </c>
      <c r="G275" s="18">
        <v>47.37</v>
      </c>
      <c r="H275" s="18">
        <v>8630.4500000000007</v>
      </c>
      <c r="I275" s="18">
        <v>5350</v>
      </c>
      <c r="J275" s="18">
        <v>765</v>
      </c>
      <c r="K275" s="18">
        <v>4539.3</v>
      </c>
      <c r="L275" s="19">
        <f>SUM(F275:K275)</f>
        <v>19582.120000000003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79454.94</v>
      </c>
      <c r="G276" s="18">
        <v>26768.93</v>
      </c>
      <c r="H276" s="18">
        <v>16831.25</v>
      </c>
      <c r="I276" s="18">
        <v>2455.67</v>
      </c>
      <c r="J276" s="18">
        <v>3768</v>
      </c>
      <c r="K276" s="18"/>
      <c r="L276" s="19">
        <f>SUM(F276:K276)</f>
        <v>129278.79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6300</v>
      </c>
      <c r="G278" s="18">
        <v>1193.9100000000001</v>
      </c>
      <c r="H278" s="18"/>
      <c r="I278" s="18">
        <v>1581.76</v>
      </c>
      <c r="J278" s="18"/>
      <c r="K278" s="18"/>
      <c r="L278" s="19">
        <f>SUM(F278:K278)</f>
        <v>9075.67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3451.98</v>
      </c>
      <c r="I281" s="18">
        <v>300</v>
      </c>
      <c r="J281" s="18">
        <v>553.79</v>
      </c>
      <c r="K281" s="18"/>
      <c r="L281" s="19">
        <f t="shared" si="12"/>
        <v>4305.7700000000004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2422.09</v>
      </c>
      <c r="L282" s="19">
        <f t="shared" si="12"/>
        <v>2422.09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86004.94</v>
      </c>
      <c r="G289" s="42">
        <f t="shared" si="13"/>
        <v>28010.21</v>
      </c>
      <c r="H289" s="42">
        <f t="shared" si="13"/>
        <v>28913.68</v>
      </c>
      <c r="I289" s="42">
        <f t="shared" si="13"/>
        <v>9687.43</v>
      </c>
      <c r="J289" s="42">
        <f t="shared" si="13"/>
        <v>5086.79</v>
      </c>
      <c r="K289" s="42">
        <f t="shared" si="13"/>
        <v>6961.39</v>
      </c>
      <c r="L289" s="41">
        <f t="shared" si="13"/>
        <v>164664.44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86004.94</v>
      </c>
      <c r="G337" s="41">
        <f t="shared" si="20"/>
        <v>28010.21</v>
      </c>
      <c r="H337" s="41">
        <f t="shared" si="20"/>
        <v>28913.68</v>
      </c>
      <c r="I337" s="41">
        <f t="shared" si="20"/>
        <v>9687.43</v>
      </c>
      <c r="J337" s="41">
        <f t="shared" si="20"/>
        <v>5086.79</v>
      </c>
      <c r="K337" s="41">
        <f t="shared" si="20"/>
        <v>6961.39</v>
      </c>
      <c r="L337" s="41">
        <f t="shared" si="20"/>
        <v>164664.44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86004.94</v>
      </c>
      <c r="G351" s="41">
        <f>G337</f>
        <v>28010.21</v>
      </c>
      <c r="H351" s="41">
        <f>H337</f>
        <v>28913.68</v>
      </c>
      <c r="I351" s="41">
        <f>I337</f>
        <v>9687.43</v>
      </c>
      <c r="J351" s="41">
        <f>J337</f>
        <v>5086.79</v>
      </c>
      <c r="K351" s="47">
        <f>K337+K350</f>
        <v>6961.39</v>
      </c>
      <c r="L351" s="41">
        <f>L337+L350</f>
        <v>164664.44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36438.15</v>
      </c>
      <c r="G357" s="18">
        <v>15968.36</v>
      </c>
      <c r="H357" s="18">
        <v>1696.19</v>
      </c>
      <c r="I357" s="18">
        <v>45482.5</v>
      </c>
      <c r="J357" s="18"/>
      <c r="K357" s="18"/>
      <c r="L357" s="13">
        <f>SUM(F357:K357)</f>
        <v>99585.200000000012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36438.15</v>
      </c>
      <c r="G361" s="47">
        <f t="shared" si="22"/>
        <v>15968.36</v>
      </c>
      <c r="H361" s="47">
        <f t="shared" si="22"/>
        <v>1696.19</v>
      </c>
      <c r="I361" s="47">
        <f t="shared" si="22"/>
        <v>45482.5</v>
      </c>
      <c r="J361" s="47">
        <f t="shared" si="22"/>
        <v>0</v>
      </c>
      <c r="K361" s="47">
        <f t="shared" si="22"/>
        <v>0</v>
      </c>
      <c r="L361" s="47">
        <f t="shared" si="22"/>
        <v>99585.200000000012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41502.81</v>
      </c>
      <c r="G366" s="18"/>
      <c r="H366" s="18"/>
      <c r="I366" s="56">
        <f>SUM(F366:H366)</f>
        <v>41502.81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3979.69</v>
      </c>
      <c r="G367" s="63"/>
      <c r="H367" s="63"/>
      <c r="I367" s="56">
        <f>SUM(F367:H367)</f>
        <v>3979.69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45482.5</v>
      </c>
      <c r="G368" s="47">
        <f>SUM(G366:G367)</f>
        <v>0</v>
      </c>
      <c r="H368" s="47">
        <f>SUM(H366:H367)</f>
        <v>0</v>
      </c>
      <c r="I368" s="47">
        <f>SUM(I366:I367)</f>
        <v>45482.5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65000</v>
      </c>
      <c r="H395" s="18">
        <v>81.59</v>
      </c>
      <c r="I395" s="18"/>
      <c r="J395" s="24" t="s">
        <v>289</v>
      </c>
      <c r="K395" s="24" t="s">
        <v>289</v>
      </c>
      <c r="L395" s="56">
        <f t="shared" si="26"/>
        <v>65081.59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78.83</v>
      </c>
      <c r="I396" s="18"/>
      <c r="J396" s="24" t="s">
        <v>289</v>
      </c>
      <c r="K396" s="24" t="s">
        <v>289</v>
      </c>
      <c r="L396" s="56">
        <f t="shared" si="26"/>
        <v>78.83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7500</v>
      </c>
      <c r="H398" s="18">
        <v>7.18</v>
      </c>
      <c r="I398" s="18"/>
      <c r="J398" s="24" t="s">
        <v>289</v>
      </c>
      <c r="K398" s="24" t="s">
        <v>289</v>
      </c>
      <c r="L398" s="56">
        <f t="shared" si="26"/>
        <v>7507.18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72500</v>
      </c>
      <c r="H400" s="47">
        <f>SUM(H394:H399)</f>
        <v>167.60000000000002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72667.600000000006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72500</v>
      </c>
      <c r="H407" s="47">
        <f>H392+H400+H406</f>
        <v>167.60000000000002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72667.600000000006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9172</v>
      </c>
      <c r="L424" s="56">
        <f t="shared" si="29"/>
        <v>9172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9172</v>
      </c>
      <c r="L426" s="47">
        <f t="shared" si="30"/>
        <v>9172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9172</v>
      </c>
      <c r="L433" s="47">
        <f t="shared" si="32"/>
        <v>9172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231116.68</v>
      </c>
      <c r="G438" s="18"/>
      <c r="H438" s="18"/>
      <c r="I438" s="56">
        <f t="shared" ref="I438:I444" si="33">SUM(F438:H438)</f>
        <v>231116.68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231116.68</v>
      </c>
      <c r="G445" s="13">
        <f>SUM(G438:G444)</f>
        <v>0</v>
      </c>
      <c r="H445" s="13">
        <f>SUM(H438:H444)</f>
        <v>0</v>
      </c>
      <c r="I445" s="13">
        <f>SUM(I438:I444)</f>
        <v>231116.68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231116.68</v>
      </c>
      <c r="G458" s="18"/>
      <c r="H458" s="18"/>
      <c r="I458" s="56">
        <f t="shared" si="34"/>
        <v>231116.68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231116.68</v>
      </c>
      <c r="G459" s="83">
        <f>SUM(G453:G458)</f>
        <v>0</v>
      </c>
      <c r="H459" s="83">
        <f>SUM(H453:H458)</f>
        <v>0</v>
      </c>
      <c r="I459" s="83">
        <f>SUM(I453:I458)</f>
        <v>231116.68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231116.68</v>
      </c>
      <c r="G460" s="42">
        <f>G451+G459</f>
        <v>0</v>
      </c>
      <c r="H460" s="42">
        <f>H451+H459</f>
        <v>0</v>
      </c>
      <c r="I460" s="42">
        <f>I451+I459</f>
        <v>231116.68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205796.11</v>
      </c>
      <c r="G464" s="18">
        <v>2.5</v>
      </c>
      <c r="H464" s="18">
        <v>0</v>
      </c>
      <c r="I464" s="18"/>
      <c r="J464" s="18">
        <v>167621.07999999999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2652210.27</v>
      </c>
      <c r="G467" s="18">
        <v>99584.78</v>
      </c>
      <c r="H467" s="18">
        <v>164664.44</v>
      </c>
      <c r="I467" s="18"/>
      <c r="J467" s="18">
        <v>72667.600000000006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2652210.27</v>
      </c>
      <c r="G469" s="53">
        <f>SUM(G467:G468)</f>
        <v>99584.78</v>
      </c>
      <c r="H469" s="53">
        <f>SUM(H467:H468)</f>
        <v>164664.44</v>
      </c>
      <c r="I469" s="53">
        <f>SUM(I467:I468)</f>
        <v>0</v>
      </c>
      <c r="J469" s="53">
        <f>SUM(J467:J468)</f>
        <v>72667.600000000006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2744841.69</v>
      </c>
      <c r="G471" s="18">
        <v>99585.2</v>
      </c>
      <c r="H471" s="18">
        <v>164664.44</v>
      </c>
      <c r="I471" s="18"/>
      <c r="J471" s="18">
        <v>9172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2744841.69</v>
      </c>
      <c r="G473" s="53">
        <f>SUM(G471:G472)</f>
        <v>99585.2</v>
      </c>
      <c r="H473" s="53">
        <f>SUM(H471:H472)</f>
        <v>164664.44</v>
      </c>
      <c r="I473" s="53">
        <f>SUM(I471:I472)</f>
        <v>0</v>
      </c>
      <c r="J473" s="53">
        <f>SUM(J471:J472)</f>
        <v>9172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113164.68999999994</v>
      </c>
      <c r="G475" s="53">
        <f>(G464+G469)- G473</f>
        <v>2.0800000000017462</v>
      </c>
      <c r="H475" s="53">
        <f>(H464+H469)- H473</f>
        <v>0</v>
      </c>
      <c r="I475" s="53">
        <f>(I464+I469)- I473</f>
        <v>0</v>
      </c>
      <c r="J475" s="53">
        <f>(J464+J469)- J473</f>
        <v>231116.68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270179.03999999998</v>
      </c>
      <c r="G512" s="24" t="s">
        <v>289</v>
      </c>
      <c r="H512" s="18">
        <v>214160.74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86462.75</v>
      </c>
      <c r="G513" s="24" t="s">
        <v>289</v>
      </c>
      <c r="H513" s="18">
        <v>58314.69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84166.36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356641.79</v>
      </c>
      <c r="G516" s="42">
        <f>SUM(G510:G515)</f>
        <v>0</v>
      </c>
      <c r="H516" s="42">
        <f>SUM(H510:H515)</f>
        <v>272475.43</v>
      </c>
      <c r="I516" s="42">
        <f>SUM(I510:I515)</f>
        <v>84166.36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310773.74</v>
      </c>
      <c r="G520" s="18">
        <v>175835.07</v>
      </c>
      <c r="H520" s="18">
        <v>29300</v>
      </c>
      <c r="I520" s="18">
        <v>6106.99</v>
      </c>
      <c r="J520" s="18">
        <v>4122.99</v>
      </c>
      <c r="K520" s="18"/>
      <c r="L520" s="88">
        <f>SUM(F520:K520)</f>
        <v>526138.79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310773.74</v>
      </c>
      <c r="G523" s="108">
        <f t="shared" ref="G523:L523" si="36">SUM(G520:G522)</f>
        <v>175835.07</v>
      </c>
      <c r="H523" s="108">
        <f t="shared" si="36"/>
        <v>29300</v>
      </c>
      <c r="I523" s="108">
        <f t="shared" si="36"/>
        <v>6106.99</v>
      </c>
      <c r="J523" s="108">
        <f t="shared" si="36"/>
        <v>4122.99</v>
      </c>
      <c r="K523" s="108">
        <f t="shared" si="36"/>
        <v>0</v>
      </c>
      <c r="L523" s="89">
        <f t="shared" si="36"/>
        <v>526138.79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120415.02</v>
      </c>
      <c r="I525" s="18"/>
      <c r="J525" s="18"/>
      <c r="K525" s="18"/>
      <c r="L525" s="88">
        <f>SUM(F525:K525)</f>
        <v>120415.02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120415.02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120415.02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11074.57</v>
      </c>
      <c r="I540" s="18"/>
      <c r="J540" s="18"/>
      <c r="K540" s="18"/>
      <c r="L540" s="88">
        <f>SUM(F540:K540)</f>
        <v>11074.57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11074.57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11074.57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310773.74</v>
      </c>
      <c r="G544" s="89">
        <f t="shared" ref="G544:L544" si="41">G523+G528+G533+G538+G543</f>
        <v>175835.07</v>
      </c>
      <c r="H544" s="89">
        <f t="shared" si="41"/>
        <v>160789.59000000003</v>
      </c>
      <c r="I544" s="89">
        <f t="shared" si="41"/>
        <v>6106.99</v>
      </c>
      <c r="J544" s="89">
        <f t="shared" si="41"/>
        <v>4122.99</v>
      </c>
      <c r="K544" s="89">
        <f t="shared" si="41"/>
        <v>0</v>
      </c>
      <c r="L544" s="89">
        <f t="shared" si="41"/>
        <v>657628.38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526138.79</v>
      </c>
      <c r="G548" s="87">
        <f>L525</f>
        <v>120415.02</v>
      </c>
      <c r="H548" s="87">
        <f>L530</f>
        <v>0</v>
      </c>
      <c r="I548" s="87">
        <f>L535</f>
        <v>0</v>
      </c>
      <c r="J548" s="87">
        <f>L540</f>
        <v>11074.57</v>
      </c>
      <c r="K548" s="87">
        <f>SUM(F548:J548)</f>
        <v>657628.38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526138.79</v>
      </c>
      <c r="G551" s="89">
        <f t="shared" si="42"/>
        <v>120415.02</v>
      </c>
      <c r="H551" s="89">
        <f t="shared" si="42"/>
        <v>0</v>
      </c>
      <c r="I551" s="89">
        <f t="shared" si="42"/>
        <v>0</v>
      </c>
      <c r="J551" s="89">
        <f t="shared" si="42"/>
        <v>11074.57</v>
      </c>
      <c r="K551" s="89">
        <f t="shared" si="42"/>
        <v>657628.38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18194.5</v>
      </c>
      <c r="G566" s="18">
        <v>7097.74</v>
      </c>
      <c r="H566" s="18"/>
      <c r="I566" s="18">
        <v>949.53</v>
      </c>
      <c r="J566" s="18">
        <v>206.8</v>
      </c>
      <c r="K566" s="18"/>
      <c r="L566" s="88">
        <f>SUM(F566:K566)</f>
        <v>26448.569999999996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18194.5</v>
      </c>
      <c r="G569" s="193">
        <f t="shared" ref="G569:L569" si="45">SUM(G566:G568)</f>
        <v>7097.74</v>
      </c>
      <c r="H569" s="193">
        <f t="shared" si="45"/>
        <v>0</v>
      </c>
      <c r="I569" s="193">
        <f t="shared" si="45"/>
        <v>949.53</v>
      </c>
      <c r="J569" s="193">
        <f t="shared" si="45"/>
        <v>206.8</v>
      </c>
      <c r="K569" s="193">
        <f t="shared" si="45"/>
        <v>0</v>
      </c>
      <c r="L569" s="193">
        <f t="shared" si="45"/>
        <v>26448.569999999996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18194.5</v>
      </c>
      <c r="G570" s="89">
        <f t="shared" ref="G570:L570" si="46">G559+G564+G569</f>
        <v>7097.74</v>
      </c>
      <c r="H570" s="89">
        <f t="shared" si="46"/>
        <v>0</v>
      </c>
      <c r="I570" s="89">
        <f t="shared" si="46"/>
        <v>949.53</v>
      </c>
      <c r="J570" s="89">
        <f t="shared" si="46"/>
        <v>206.8</v>
      </c>
      <c r="K570" s="89">
        <f t="shared" si="46"/>
        <v>0</v>
      </c>
      <c r="L570" s="89">
        <f t="shared" si="46"/>
        <v>26448.569999999996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7961</v>
      </c>
      <c r="G578" s="18"/>
      <c r="H578" s="18"/>
      <c r="I578" s="87">
        <f t="shared" si="47"/>
        <v>7961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1464</v>
      </c>
      <c r="G581" s="18"/>
      <c r="H581" s="18"/>
      <c r="I581" s="87">
        <f t="shared" si="47"/>
        <v>1464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133509.39000000001</v>
      </c>
      <c r="I590" s="18"/>
      <c r="J590" s="18"/>
      <c r="K590" s="104">
        <f t="shared" ref="K590:K596" si="48">SUM(H590:J590)</f>
        <v>133509.39000000001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11074.57</v>
      </c>
      <c r="I591" s="18"/>
      <c r="J591" s="18"/>
      <c r="K591" s="104">
        <f t="shared" si="48"/>
        <v>11074.57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5255</v>
      </c>
      <c r="I594" s="18"/>
      <c r="J594" s="18"/>
      <c r="K594" s="104">
        <f t="shared" si="48"/>
        <v>5255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149838.96000000002</v>
      </c>
      <c r="I597" s="108">
        <f>SUM(I590:I596)</f>
        <v>0</v>
      </c>
      <c r="J597" s="108">
        <f>SUM(J590:J596)</f>
        <v>0</v>
      </c>
      <c r="K597" s="108">
        <f>SUM(K590:K596)</f>
        <v>149838.96000000002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45871.78</v>
      </c>
      <c r="I603" s="18"/>
      <c r="J603" s="18"/>
      <c r="K603" s="104">
        <f>SUM(H603:J603)</f>
        <v>45871.78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45871.78</v>
      </c>
      <c r="I604" s="108">
        <f>SUM(I601:I603)</f>
        <v>0</v>
      </c>
      <c r="J604" s="108">
        <f>SUM(J601:J603)</f>
        <v>0</v>
      </c>
      <c r="K604" s="108">
        <f>SUM(K601:K603)</f>
        <v>45871.78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14689.87</v>
      </c>
      <c r="G610" s="18">
        <v>2539.59</v>
      </c>
      <c r="H610" s="18"/>
      <c r="I610" s="18">
        <v>1581.76</v>
      </c>
      <c r="J610" s="18"/>
      <c r="K610" s="18"/>
      <c r="L610" s="88">
        <f>SUM(F610:K610)</f>
        <v>18811.219999999998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14689.87</v>
      </c>
      <c r="G613" s="108">
        <f t="shared" si="49"/>
        <v>2539.59</v>
      </c>
      <c r="H613" s="108">
        <f t="shared" si="49"/>
        <v>0</v>
      </c>
      <c r="I613" s="108">
        <f t="shared" si="49"/>
        <v>1581.76</v>
      </c>
      <c r="J613" s="108">
        <f t="shared" si="49"/>
        <v>0</v>
      </c>
      <c r="K613" s="108">
        <f t="shared" si="49"/>
        <v>0</v>
      </c>
      <c r="L613" s="89">
        <f t="shared" si="49"/>
        <v>18811.219999999998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146725.48000000001</v>
      </c>
      <c r="H616" s="109">
        <f>SUM(F51)</f>
        <v>146725.48000000001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2.0800000000017462</v>
      </c>
      <c r="H617" s="109">
        <f>SUM(G51)</f>
        <v>2.08</v>
      </c>
      <c r="I617" s="121" t="s">
        <v>891</v>
      </c>
      <c r="J617" s="109">
        <f>G617-H617</f>
        <v>1.7461587731304462E-12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34.550000000001091</v>
      </c>
      <c r="H618" s="109">
        <f>SUM(H51)</f>
        <v>34.549999999999997</v>
      </c>
      <c r="I618" s="121" t="s">
        <v>892</v>
      </c>
      <c r="J618" s="109">
        <f>G618-H618</f>
        <v>1.0942358130705543E-12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231116.68</v>
      </c>
      <c r="H620" s="109">
        <f>SUM(J51)</f>
        <v>231116.68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113164.69</v>
      </c>
      <c r="H621" s="109">
        <f>F475</f>
        <v>113164.68999999994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2.08</v>
      </c>
      <c r="H622" s="109">
        <f>G475</f>
        <v>2.0800000000017462</v>
      </c>
      <c r="I622" s="121" t="s">
        <v>102</v>
      </c>
      <c r="J622" s="109">
        <f t="shared" si="50"/>
        <v>-1.7461587731304462E-12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231116.68</v>
      </c>
      <c r="H625" s="109">
        <f>J475</f>
        <v>231116.68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2652210.27</v>
      </c>
      <c r="H626" s="104">
        <f>SUM(F467)</f>
        <v>2652210.27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99584.78</v>
      </c>
      <c r="H627" s="104">
        <f>SUM(G467)</f>
        <v>99584.78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164664.44</v>
      </c>
      <c r="H628" s="104">
        <f>SUM(H467)</f>
        <v>164664.44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72667.600000000006</v>
      </c>
      <c r="H630" s="104">
        <f>SUM(J467)</f>
        <v>72667.600000000006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2744841.69</v>
      </c>
      <c r="H631" s="104">
        <f>SUM(F471)</f>
        <v>2744841.69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164664.44</v>
      </c>
      <c r="H632" s="104">
        <f>SUM(H471)</f>
        <v>164664.44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45482.5</v>
      </c>
      <c r="H633" s="104">
        <f>I368</f>
        <v>45482.5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99585.200000000012</v>
      </c>
      <c r="H634" s="104">
        <f>SUM(G471)</f>
        <v>99585.2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72667.600000000006</v>
      </c>
      <c r="H636" s="164">
        <f>SUM(J467)</f>
        <v>72667.600000000006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9172</v>
      </c>
      <c r="H637" s="164">
        <f>SUM(J471)</f>
        <v>9172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231116.68</v>
      </c>
      <c r="H638" s="104">
        <f>SUM(F460)</f>
        <v>231116.68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231116.68</v>
      </c>
      <c r="H641" s="104">
        <f>SUM(I460)</f>
        <v>231116.68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167.6</v>
      </c>
      <c r="H643" s="104">
        <f>H407</f>
        <v>167.60000000000002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72500</v>
      </c>
      <c r="H644" s="104">
        <f>G407</f>
        <v>72500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72667.600000000006</v>
      </c>
      <c r="H645" s="104">
        <f>L407</f>
        <v>72667.600000000006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149838.96000000002</v>
      </c>
      <c r="H646" s="104">
        <f>L207+L225+L243</f>
        <v>149838.96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45871.78</v>
      </c>
      <c r="H647" s="104">
        <f>(J256+J337)-(J254+J335)</f>
        <v>45871.78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149838.96</v>
      </c>
      <c r="H648" s="104">
        <f>H597</f>
        <v>149838.96000000002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27643.31</v>
      </c>
      <c r="H651" s="104">
        <f>K262+K344</f>
        <v>27643.31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72500</v>
      </c>
      <c r="H654" s="104">
        <f>K265+K346</f>
        <v>72500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2908948.02</v>
      </c>
      <c r="G659" s="19">
        <f>(L228+L308+L358)</f>
        <v>0</v>
      </c>
      <c r="H659" s="19">
        <f>(L246+L327+L359)</f>
        <v>0</v>
      </c>
      <c r="I659" s="19">
        <f>SUM(F659:H659)</f>
        <v>2908948.02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21835.73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21835.73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149838.96</v>
      </c>
      <c r="G661" s="19">
        <f>(L225+L305)-(J225+J305)</f>
        <v>0</v>
      </c>
      <c r="H661" s="19">
        <f>(L243+L324)-(J243+J324)</f>
        <v>0</v>
      </c>
      <c r="I661" s="19">
        <f>SUM(F661:H661)</f>
        <v>149838.96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74108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74108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2663165.33</v>
      </c>
      <c r="G663" s="19">
        <f>G659-SUM(G660:G662)</f>
        <v>0</v>
      </c>
      <c r="H663" s="19">
        <f>H659-SUM(H660:H662)</f>
        <v>0</v>
      </c>
      <c r="I663" s="19">
        <f>I659-SUM(I660:I662)</f>
        <v>2663165.33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157.18</v>
      </c>
      <c r="G664" s="248"/>
      <c r="H664" s="248"/>
      <c r="I664" s="19">
        <f>SUM(F664:H664)</f>
        <v>157.18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16943.41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16943.41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16943.41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16943.41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BETHLEHEM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800176.39</v>
      </c>
      <c r="C9" s="229">
        <f>'DOE25'!G196+'DOE25'!G214+'DOE25'!G232+'DOE25'!G275+'DOE25'!G294+'DOE25'!G313</f>
        <v>315909.92</v>
      </c>
    </row>
    <row r="10" spans="1:3" x14ac:dyDescent="0.2">
      <c r="A10" t="s">
        <v>779</v>
      </c>
      <c r="B10" s="240">
        <v>773644.25</v>
      </c>
      <c r="C10" s="240">
        <v>313871.09000000003</v>
      </c>
    </row>
    <row r="11" spans="1:3" x14ac:dyDescent="0.2">
      <c r="A11" t="s">
        <v>780</v>
      </c>
      <c r="B11" s="240">
        <v>500</v>
      </c>
      <c r="C11" s="240">
        <v>47.37</v>
      </c>
    </row>
    <row r="12" spans="1:3" x14ac:dyDescent="0.2">
      <c r="A12" t="s">
        <v>781</v>
      </c>
      <c r="B12" s="240">
        <v>26032.14</v>
      </c>
      <c r="C12" s="240">
        <v>1991.46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800176.39</v>
      </c>
      <c r="C13" s="231">
        <f>SUM(C10:C12)</f>
        <v>315909.92000000004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328968.24</v>
      </c>
      <c r="C18" s="229">
        <f>'DOE25'!G197+'DOE25'!G215+'DOE25'!G233+'DOE25'!G276+'DOE25'!G295+'DOE25'!G314</f>
        <v>182932.81</v>
      </c>
    </row>
    <row r="19" spans="1:3" x14ac:dyDescent="0.2">
      <c r="A19" t="s">
        <v>779</v>
      </c>
      <c r="B19" s="240">
        <v>192090.17</v>
      </c>
      <c r="C19" s="240">
        <v>90802.81</v>
      </c>
    </row>
    <row r="20" spans="1:3" x14ac:dyDescent="0.2">
      <c r="A20" t="s">
        <v>780</v>
      </c>
      <c r="B20" s="240">
        <v>136878.07</v>
      </c>
      <c r="C20" s="240">
        <v>92130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328968.24</v>
      </c>
      <c r="C22" s="231">
        <f>SUM(C19:C21)</f>
        <v>182932.81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6300</v>
      </c>
      <c r="C36" s="235">
        <f>'DOE25'!G199+'DOE25'!G217+'DOE25'!G235+'DOE25'!G278+'DOE25'!G297+'DOE25'!G316</f>
        <v>1193.9100000000001</v>
      </c>
    </row>
    <row r="37" spans="1:3" x14ac:dyDescent="0.2">
      <c r="A37" t="s">
        <v>779</v>
      </c>
      <c r="B37" s="240">
        <v>6300</v>
      </c>
      <c r="C37" s="240">
        <v>1193.9100000000001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6300</v>
      </c>
      <c r="C40" s="231">
        <f>SUM(C37:C39)</f>
        <v>1193.9100000000001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BETHLEHEM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1606080.6099999999</v>
      </c>
      <c r="D5" s="20">
        <f>SUM('DOE25'!L196:L199)+SUM('DOE25'!L214:L217)+SUM('DOE25'!L232:L235)-F5-G5</f>
        <v>1566986.7899999998</v>
      </c>
      <c r="E5" s="243"/>
      <c r="F5" s="255">
        <f>SUM('DOE25'!J196:J199)+SUM('DOE25'!J214:J217)+SUM('DOE25'!J232:J235)</f>
        <v>39093.82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224685.18</v>
      </c>
      <c r="D6" s="20">
        <f>'DOE25'!L201+'DOE25'!L219+'DOE25'!L237-F6-G6</f>
        <v>224685.18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12219</v>
      </c>
      <c r="D7" s="20">
        <f>'DOE25'!L202+'DOE25'!L220+'DOE25'!L238-F7-G7</f>
        <v>4097.2</v>
      </c>
      <c r="E7" s="243"/>
      <c r="F7" s="255">
        <f>'DOE25'!J202+'DOE25'!J220+'DOE25'!J238</f>
        <v>0</v>
      </c>
      <c r="G7" s="53">
        <f>'DOE25'!K202+'DOE25'!K220+'DOE25'!K238</f>
        <v>8121.8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95497.600000000006</v>
      </c>
      <c r="D8" s="243"/>
      <c r="E8" s="20">
        <f>'DOE25'!L203+'DOE25'!L221+'DOE25'!L239-F8-G8-D9-D11</f>
        <v>78121.510000000009</v>
      </c>
      <c r="F8" s="255">
        <f>'DOE25'!J203+'DOE25'!J221+'DOE25'!J239</f>
        <v>0</v>
      </c>
      <c r="G8" s="53">
        <f>'DOE25'!K203+'DOE25'!K221+'DOE25'!K239</f>
        <v>17376.09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51365.99</v>
      </c>
      <c r="D9" s="244">
        <v>51365.99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8577</v>
      </c>
      <c r="D10" s="243"/>
      <c r="E10" s="244">
        <v>8577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23874.400000000001</v>
      </c>
      <c r="D11" s="244">
        <v>23874.400000000001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240812.38000000003</v>
      </c>
      <c r="D12" s="20">
        <f>'DOE25'!L204+'DOE25'!L222+'DOE25'!L240-F12-G12</f>
        <v>239957.21000000002</v>
      </c>
      <c r="E12" s="243"/>
      <c r="F12" s="255">
        <f>'DOE25'!J204+'DOE25'!J222+'DOE25'!J240</f>
        <v>855.17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240324.26</v>
      </c>
      <c r="D14" s="20">
        <f>'DOE25'!L206+'DOE25'!L224+'DOE25'!L242-F14-G14</f>
        <v>239488.26</v>
      </c>
      <c r="E14" s="243"/>
      <c r="F14" s="255">
        <f>'DOE25'!J206+'DOE25'!J224+'DOE25'!J242</f>
        <v>836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149838.96</v>
      </c>
      <c r="D15" s="20">
        <f>'DOE25'!L207+'DOE25'!L225+'DOE25'!L243-F15-G15</f>
        <v>149838.96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58082.390000000014</v>
      </c>
      <c r="D29" s="20">
        <f>'DOE25'!L357+'DOE25'!L358+'DOE25'!L359-'DOE25'!I366-F29-G29</f>
        <v>58082.390000000014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164664.44</v>
      </c>
      <c r="D31" s="20">
        <f>'DOE25'!L289+'DOE25'!L308+'DOE25'!L327+'DOE25'!L332+'DOE25'!L333+'DOE25'!L334-F31-G31</f>
        <v>152616.25999999998</v>
      </c>
      <c r="E31" s="243"/>
      <c r="F31" s="255">
        <f>'DOE25'!J289+'DOE25'!J308+'DOE25'!J327+'DOE25'!J332+'DOE25'!J333+'DOE25'!J334</f>
        <v>5086.79</v>
      </c>
      <c r="G31" s="53">
        <f>'DOE25'!K289+'DOE25'!K308+'DOE25'!K327+'DOE25'!K332+'DOE25'!K333+'DOE25'!K334</f>
        <v>6961.39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2710992.6399999992</v>
      </c>
      <c r="E33" s="246">
        <f>SUM(E5:E31)</f>
        <v>86698.510000000009</v>
      </c>
      <c r="F33" s="246">
        <f>SUM(F5:F31)</f>
        <v>45871.78</v>
      </c>
      <c r="G33" s="246">
        <f>SUM(G5:G31)</f>
        <v>32459.279999999999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86698.510000000009</v>
      </c>
      <c r="E35" s="249"/>
    </row>
    <row r="36" spans="2:8" ht="12" thickTop="1" x14ac:dyDescent="0.2">
      <c r="B36" t="s">
        <v>815</v>
      </c>
      <c r="D36" s="20">
        <f>D33</f>
        <v>2710992.6399999992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146725.48000000001</v>
      </c>
      <c r="D8" s="95">
        <f>'DOE25'!G9</f>
        <v>-37902.68</v>
      </c>
      <c r="E8" s="95">
        <f>'DOE25'!H9</f>
        <v>-16170.3</v>
      </c>
      <c r="F8" s="95">
        <f>'DOE25'!I9</f>
        <v>0</v>
      </c>
      <c r="G8" s="95">
        <f>'DOE25'!J9</f>
        <v>231116.68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27643.31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10261.450000000001</v>
      </c>
      <c r="E12" s="95">
        <f>'DOE25'!H13</f>
        <v>16204.85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146725.48000000001</v>
      </c>
      <c r="D18" s="41">
        <f>SUM(D8:D17)</f>
        <v>2.0800000000017462</v>
      </c>
      <c r="E18" s="41">
        <f>SUM(E8:E17)</f>
        <v>34.550000000001091</v>
      </c>
      <c r="F18" s="41">
        <f>SUM(F8:F17)</f>
        <v>0</v>
      </c>
      <c r="G18" s="41">
        <f>SUM(G8:G17)</f>
        <v>231116.68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27643.31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5917.48</v>
      </c>
      <c r="D24" s="95">
        <f>'DOE25'!G25</f>
        <v>0</v>
      </c>
      <c r="E24" s="95">
        <f>'DOE25'!H25</f>
        <v>34.549999999999997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33560.79</v>
      </c>
      <c r="D31" s="41">
        <f>SUM(D21:D30)</f>
        <v>0</v>
      </c>
      <c r="E31" s="41">
        <f>SUM(E21:E30)</f>
        <v>34.549999999999997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231116.68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2.08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83164.69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113164.69</v>
      </c>
      <c r="D49" s="41">
        <f>SUM(D34:D48)</f>
        <v>2.08</v>
      </c>
      <c r="E49" s="41">
        <f>SUM(E34:E48)</f>
        <v>0</v>
      </c>
      <c r="F49" s="41">
        <f>SUM(F34:F48)</f>
        <v>0</v>
      </c>
      <c r="G49" s="41">
        <f>SUM(G34:G48)</f>
        <v>231116.68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146725.48000000001</v>
      </c>
      <c r="D50" s="41">
        <f>D49+D31</f>
        <v>2.08</v>
      </c>
      <c r="E50" s="41">
        <f>E49+E31</f>
        <v>34.549999999999997</v>
      </c>
      <c r="F50" s="41">
        <f>F49+F31</f>
        <v>0</v>
      </c>
      <c r="G50" s="41">
        <f>G49+G31</f>
        <v>231116.68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1469059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4000.64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890.44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167.6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21835.73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40379.9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45270.98</v>
      </c>
      <c r="D61" s="130">
        <f>SUM(D56:D60)</f>
        <v>21835.73</v>
      </c>
      <c r="E61" s="130">
        <f>SUM(E56:E60)</f>
        <v>0</v>
      </c>
      <c r="F61" s="130">
        <f>SUM(F56:F60)</f>
        <v>0</v>
      </c>
      <c r="G61" s="130">
        <f>SUM(G56:G60)</f>
        <v>167.6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1514329.98</v>
      </c>
      <c r="D62" s="22">
        <f>D55+D61</f>
        <v>21835.73</v>
      </c>
      <c r="E62" s="22">
        <f>E55+E61</f>
        <v>0</v>
      </c>
      <c r="F62" s="22">
        <f>F55+F61</f>
        <v>0</v>
      </c>
      <c r="G62" s="22">
        <f>G55+G61</f>
        <v>167.6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728142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318939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1047081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1022.25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1022.25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1047081</v>
      </c>
      <c r="D80" s="130">
        <f>SUM(D78:D79)+D77+D69</f>
        <v>1022.25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61709.68</v>
      </c>
      <c r="D87" s="95">
        <f>SUM('DOE25'!G152:G160)</f>
        <v>49083.49</v>
      </c>
      <c r="E87" s="95">
        <f>SUM('DOE25'!H152:H160)</f>
        <v>164664.44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19917.61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81627.290000000008</v>
      </c>
      <c r="D90" s="131">
        <f>SUM(D84:D89)</f>
        <v>49083.49</v>
      </c>
      <c r="E90" s="131">
        <f>SUM(E84:E89)</f>
        <v>164664.44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27643.31</v>
      </c>
      <c r="E95" s="95">
        <f>'DOE25'!H178</f>
        <v>0</v>
      </c>
      <c r="F95" s="95">
        <f>'DOE25'!I178</f>
        <v>0</v>
      </c>
      <c r="G95" s="95">
        <f>'DOE25'!J178</f>
        <v>72500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9172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9172</v>
      </c>
      <c r="D102" s="86">
        <f>SUM(D92:D101)</f>
        <v>27643.31</v>
      </c>
      <c r="E102" s="86">
        <f>SUM(E92:E101)</f>
        <v>0</v>
      </c>
      <c r="F102" s="86">
        <f>SUM(F92:F101)</f>
        <v>0</v>
      </c>
      <c r="G102" s="86">
        <f>SUM(G92:G101)</f>
        <v>72500</v>
      </c>
    </row>
    <row r="103" spans="1:7" ht="12.75" thickTop="1" thickBot="1" x14ac:dyDescent="0.25">
      <c r="A103" s="33" t="s">
        <v>765</v>
      </c>
      <c r="C103" s="86">
        <f>C62+C80+C90+C102</f>
        <v>2652210.27</v>
      </c>
      <c r="D103" s="86">
        <f>D62+D80+D90+D102</f>
        <v>99584.78</v>
      </c>
      <c r="E103" s="86">
        <f>E62+E80+E90+E102</f>
        <v>164664.44</v>
      </c>
      <c r="F103" s="86">
        <f>F62+F80+F90+F102</f>
        <v>0</v>
      </c>
      <c r="G103" s="86">
        <f>G62+G80+G102</f>
        <v>72667.600000000006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1182772.04</v>
      </c>
      <c r="D108" s="24" t="s">
        <v>289</v>
      </c>
      <c r="E108" s="95">
        <f>('DOE25'!L275)+('DOE25'!L294)+('DOE25'!L313)</f>
        <v>19582.120000000003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423308.56999999995</v>
      </c>
      <c r="D109" s="24" t="s">
        <v>289</v>
      </c>
      <c r="E109" s="95">
        <f>('DOE25'!L276)+('DOE25'!L295)+('DOE25'!L314)</f>
        <v>129278.79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9075.67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1606080.6099999999</v>
      </c>
      <c r="D114" s="86">
        <f>SUM(D108:D113)</f>
        <v>0</v>
      </c>
      <c r="E114" s="86">
        <f>SUM(E108:E113)</f>
        <v>157936.58000000002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224685.18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12219</v>
      </c>
      <c r="D118" s="24" t="s">
        <v>289</v>
      </c>
      <c r="E118" s="95">
        <f>+('DOE25'!L281)+('DOE25'!L300)+('DOE25'!L319)</f>
        <v>4305.7700000000004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170737.99</v>
      </c>
      <c r="D119" s="24" t="s">
        <v>289</v>
      </c>
      <c r="E119" s="95">
        <f>+('DOE25'!L282)+('DOE25'!L301)+('DOE25'!L320)</f>
        <v>2422.09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240812.38000000003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240324.26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149838.96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99585.200000000012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1038617.77</v>
      </c>
      <c r="D127" s="86">
        <f>SUM(D117:D126)</f>
        <v>99585.200000000012</v>
      </c>
      <c r="E127" s="86">
        <f>SUM(E117:E126)</f>
        <v>6727.8600000000006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9172</v>
      </c>
    </row>
    <row r="134" spans="1:7" x14ac:dyDescent="0.2">
      <c r="A134" t="s">
        <v>233</v>
      </c>
      <c r="B134" s="32" t="s">
        <v>234</v>
      </c>
      <c r="C134" s="95">
        <f>'DOE25'!L262</f>
        <v>27643.31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72667.600000000006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-167.60000000000582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100143.31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9172</v>
      </c>
    </row>
    <row r="144" spans="1:7" ht="12.75" thickTop="1" thickBot="1" x14ac:dyDescent="0.25">
      <c r="A144" s="33" t="s">
        <v>244</v>
      </c>
      <c r="C144" s="86">
        <f>(C114+C127+C143)</f>
        <v>2744841.69</v>
      </c>
      <c r="D144" s="86">
        <f>(D114+D127+D143)</f>
        <v>99585.200000000012</v>
      </c>
      <c r="E144" s="86">
        <f>(E114+E127+E143)</f>
        <v>164664.44</v>
      </c>
      <c r="F144" s="86">
        <f>(F114+F127+F143)</f>
        <v>0</v>
      </c>
      <c r="G144" s="86">
        <f>(G114+G127+G143)</f>
        <v>9172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BETHLEHEM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16943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16943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1202354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552587</v>
      </c>
      <c r="D11" s="182">
        <f>ROUND((C11/$C$28)*100,1)</f>
        <v>19.100000000000001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9076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224685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16525</v>
      </c>
      <c r="D16" s="182">
        <f t="shared" si="0"/>
        <v>0.6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173160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240812</v>
      </c>
      <c r="D18" s="182">
        <f t="shared" si="0"/>
        <v>8.3000000000000007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240324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149839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77749.27</v>
      </c>
      <c r="D27" s="182">
        <f t="shared" si="0"/>
        <v>2.7</v>
      </c>
    </row>
    <row r="28" spans="1:4" x14ac:dyDescent="0.2">
      <c r="B28" s="187" t="s">
        <v>723</v>
      </c>
      <c r="C28" s="180">
        <f>SUM(C10:C27)</f>
        <v>2887111.27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2887111.27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1469059</v>
      </c>
      <c r="D35" s="182">
        <f t="shared" ref="D35:D40" si="1">ROUND((C35/$C$41)*100,1)</f>
        <v>51.4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45438.580000000075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1047081</v>
      </c>
      <c r="D37" s="182">
        <f t="shared" si="1"/>
        <v>36.6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1022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295375</v>
      </c>
      <c r="D39" s="182">
        <f t="shared" si="1"/>
        <v>10.3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2857975.58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BETHLEHEM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2013-08-22T15:14:55Z</cp:lastPrinted>
  <dcterms:created xsi:type="dcterms:W3CDTF">1997-12-04T19:04:30Z</dcterms:created>
  <dcterms:modified xsi:type="dcterms:W3CDTF">2013-11-14T16:13:24Z</dcterms:modified>
</cp:coreProperties>
</file>