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/>
  <c r="G44" i="2" s="1"/>
  <c r="I457" i="1"/>
  <c r="J39" i="1" s="1"/>
  <c r="G38" i="2" s="1"/>
  <c r="C67" i="2"/>
  <c r="B2" i="13"/>
  <c r="F8" i="13"/>
  <c r="G8" i="13"/>
  <c r="L203" i="1"/>
  <c r="L221" i="1"/>
  <c r="L239" i="1"/>
  <c r="C119" i="2" s="1"/>
  <c r="D39" i="13"/>
  <c r="F13" i="13"/>
  <c r="G13" i="13"/>
  <c r="L205" i="1"/>
  <c r="E13" i="13" s="1"/>
  <c r="C13" i="13" s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C110" i="2"/>
  <c r="L235" i="1"/>
  <c r="F6" i="13"/>
  <c r="G6" i="13"/>
  <c r="L201" i="1"/>
  <c r="L219" i="1"/>
  <c r="F7" i="13"/>
  <c r="G7" i="13"/>
  <c r="L202" i="1"/>
  <c r="C118" i="2" s="1"/>
  <c r="L220" i="1"/>
  <c r="L238" i="1"/>
  <c r="F12" i="13"/>
  <c r="G12" i="13"/>
  <c r="L204" i="1"/>
  <c r="L222" i="1"/>
  <c r="L240" i="1"/>
  <c r="F14" i="13"/>
  <c r="G14" i="13"/>
  <c r="L206" i="1"/>
  <c r="L224" i="1"/>
  <c r="L242" i="1"/>
  <c r="C20" i="10" s="1"/>
  <c r="F15" i="13"/>
  <c r="G15" i="13"/>
  <c r="L207" i="1"/>
  <c r="L225" i="1"/>
  <c r="G649" i="1"/>
  <c r="L243" i="1"/>
  <c r="F17" i="13"/>
  <c r="G17" i="13"/>
  <c r="L250" i="1"/>
  <c r="D17" i="13" s="1"/>
  <c r="C17" i="13" s="1"/>
  <c r="F18" i="13"/>
  <c r="G18" i="13"/>
  <c r="L251" i="1"/>
  <c r="C113" i="2" s="1"/>
  <c r="F19" i="13"/>
  <c r="G19" i="13"/>
  <c r="L252" i="1"/>
  <c r="D19" i="13" s="1"/>
  <c r="C19" i="13" s="1"/>
  <c r="F29" i="13"/>
  <c r="G29" i="13"/>
  <c r="L357" i="1"/>
  <c r="L361" i="1" s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F661" i="1" s="1"/>
  <c r="L287" i="1"/>
  <c r="L294" i="1"/>
  <c r="L295" i="1"/>
  <c r="L296" i="1"/>
  <c r="L297" i="1"/>
  <c r="L299" i="1"/>
  <c r="E117" i="2" s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H661" i="1" s="1"/>
  <c r="L325" i="1"/>
  <c r="L332" i="1"/>
  <c r="L333" i="1"/>
  <c r="L334" i="1"/>
  <c r="E113" i="2" s="1"/>
  <c r="L259" i="1"/>
  <c r="L260" i="1"/>
  <c r="H25" i="13" s="1"/>
  <c r="H33" i="13" s="1"/>
  <c r="L340" i="1"/>
  <c r="L341" i="1"/>
  <c r="L254" i="1"/>
  <c r="L335" i="1"/>
  <c r="E129" i="2" s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92" i="1" s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/>
  <c r="G58" i="2"/>
  <c r="G60" i="2"/>
  <c r="F2" i="11"/>
  <c r="L612" i="1"/>
  <c r="H662" i="1" s="1"/>
  <c r="L611" i="1"/>
  <c r="G662" i="1" s="1"/>
  <c r="L610" i="1"/>
  <c r="F662" i="1"/>
  <c r="C40" i="10"/>
  <c r="F59" i="1"/>
  <c r="C55" i="2"/>
  <c r="G59" i="1"/>
  <c r="D55" i="2"/>
  <c r="H59" i="1"/>
  <c r="I59" i="1"/>
  <c r="F78" i="1"/>
  <c r="F93" i="1"/>
  <c r="C57" i="2"/>
  <c r="F110" i="1"/>
  <c r="G110" i="1"/>
  <c r="H78" i="1"/>
  <c r="H93" i="1"/>
  <c r="E57" i="2"/>
  <c r="H110" i="1"/>
  <c r="H111" i="1" s="1"/>
  <c r="I110" i="1"/>
  <c r="I111" i="1" s="1"/>
  <c r="J110" i="1"/>
  <c r="J111" i="1"/>
  <c r="F120" i="1"/>
  <c r="F135" i="1"/>
  <c r="F139" i="1"/>
  <c r="G120" i="1"/>
  <c r="G135" i="1"/>
  <c r="G139" i="1" s="1"/>
  <c r="H120" i="1"/>
  <c r="H135" i="1"/>
  <c r="I120" i="1"/>
  <c r="I135" i="1"/>
  <c r="J120" i="1"/>
  <c r="J135" i="1"/>
  <c r="F146" i="1"/>
  <c r="C84" i="2"/>
  <c r="F161" i="1"/>
  <c r="F168" i="1"/>
  <c r="G146" i="1"/>
  <c r="G161" i="1"/>
  <c r="H146" i="1"/>
  <c r="E84" i="2"/>
  <c r="H161" i="1"/>
  <c r="H168" i="1"/>
  <c r="I146" i="1"/>
  <c r="F84" i="2"/>
  <c r="F90" i="2" s="1"/>
  <c r="I161" i="1"/>
  <c r="C13" i="10"/>
  <c r="C19" i="10"/>
  <c r="L249" i="1"/>
  <c r="L331" i="1"/>
  <c r="C23" i="10" s="1"/>
  <c r="L253" i="1"/>
  <c r="C25" i="10"/>
  <c r="L267" i="1"/>
  <c r="L268" i="1"/>
  <c r="C142" i="2"/>
  <c r="L348" i="1"/>
  <c r="L349" i="1"/>
  <c r="E142" i="2" s="1"/>
  <c r="I664" i="1"/>
  <c r="I669" i="1"/>
  <c r="I668" i="1"/>
  <c r="C42" i="10"/>
  <c r="C32" i="10"/>
  <c r="L373" i="1"/>
  <c r="L374" i="1"/>
  <c r="L375" i="1"/>
  <c r="L376" i="1"/>
  <c r="L377" i="1"/>
  <c r="L378" i="1"/>
  <c r="L379" i="1"/>
  <c r="C29" i="10" s="1"/>
  <c r="B2" i="10"/>
  <c r="L343" i="1"/>
  <c r="E133" i="2"/>
  <c r="L344" i="1"/>
  <c r="E134" i="2" s="1"/>
  <c r="L345" i="1"/>
  <c r="E136" i="2" s="1"/>
  <c r="L346" i="1"/>
  <c r="K350" i="1"/>
  <c r="L520" i="1"/>
  <c r="L521" i="1"/>
  <c r="F549" i="1"/>
  <c r="L522" i="1"/>
  <c r="F550" i="1"/>
  <c r="L525" i="1"/>
  <c r="G548" i="1" s="1"/>
  <c r="L526" i="1"/>
  <c r="G549" i="1" s="1"/>
  <c r="L527" i="1"/>
  <c r="G550" i="1" s="1"/>
  <c r="L530" i="1"/>
  <c r="H548" i="1"/>
  <c r="L531" i="1"/>
  <c r="H549" i="1"/>
  <c r="L532" i="1"/>
  <c r="H550" i="1" s="1"/>
  <c r="L535" i="1"/>
  <c r="I548" i="1" s="1"/>
  <c r="L536" i="1"/>
  <c r="I549" i="1" s="1"/>
  <c r="L537" i="1"/>
  <c r="I550" i="1" s="1"/>
  <c r="L540" i="1"/>
  <c r="J548" i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L269" i="1" s="1"/>
  <c r="C131" i="2"/>
  <c r="C130" i="2"/>
  <c r="A1" i="2"/>
  <c r="A2" i="2"/>
  <c r="C8" i="2"/>
  <c r="D8" i="2"/>
  <c r="D18" i="2" s="1"/>
  <c r="E8" i="2"/>
  <c r="F8" i="2"/>
  <c r="I438" i="1"/>
  <c r="I445" i="1" s="1"/>
  <c r="G641" i="1" s="1"/>
  <c r="C9" i="2"/>
  <c r="D9" i="2"/>
  <c r="E9" i="2"/>
  <c r="F9" i="2"/>
  <c r="I439" i="1"/>
  <c r="J10" i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E18" i="2" s="1"/>
  <c r="F12" i="2"/>
  <c r="I441" i="1"/>
  <c r="J13" i="1" s="1"/>
  <c r="G12" i="2" s="1"/>
  <c r="C13" i="2"/>
  <c r="C18" i="2" s="1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/>
  <c r="C17" i="2"/>
  <c r="D17" i="2"/>
  <c r="E17" i="2"/>
  <c r="F17" i="2"/>
  <c r="I444" i="1"/>
  <c r="J18" i="1"/>
  <c r="G17" i="2" s="1"/>
  <c r="C21" i="2"/>
  <c r="D21" i="2"/>
  <c r="E21" i="2"/>
  <c r="E31" i="2" s="1"/>
  <c r="F21" i="2"/>
  <c r="I447" i="1"/>
  <c r="J22" i="1"/>
  <c r="C22" i="2"/>
  <c r="D22" i="2"/>
  <c r="E22" i="2"/>
  <c r="F22" i="2"/>
  <c r="I448" i="1"/>
  <c r="J23" i="1" s="1"/>
  <c r="G22" i="2" s="1"/>
  <c r="C23" i="2"/>
  <c r="D23" i="2"/>
  <c r="E23" i="2"/>
  <c r="F23" i="2"/>
  <c r="I449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/>
  <c r="G47" i="2" s="1"/>
  <c r="I455" i="1"/>
  <c r="J43" i="1" s="1"/>
  <c r="I456" i="1"/>
  <c r="J37" i="1" s="1"/>
  <c r="G36" i="2" s="1"/>
  <c r="I458" i="1"/>
  <c r="J47" i="1"/>
  <c r="G46" i="2" s="1"/>
  <c r="C48" i="2"/>
  <c r="C49" i="2" s="1"/>
  <c r="E55" i="2"/>
  <c r="F55" i="2"/>
  <c r="C56" i="2"/>
  <c r="E56" i="2"/>
  <c r="C58" i="2"/>
  <c r="D58" i="2"/>
  <c r="E58" i="2"/>
  <c r="F58" i="2"/>
  <c r="D59" i="2"/>
  <c r="D61" i="2" s="1"/>
  <c r="D62" i="2" s="1"/>
  <c r="C60" i="2"/>
  <c r="C61" i="2"/>
  <c r="D60" i="2"/>
  <c r="E60" i="2"/>
  <c r="E61" i="2"/>
  <c r="E62" i="2"/>
  <c r="F60" i="2"/>
  <c r="C65" i="2"/>
  <c r="C66" i="2"/>
  <c r="C68" i="2"/>
  <c r="D68" i="2"/>
  <c r="D69" i="2" s="1"/>
  <c r="E68" i="2"/>
  <c r="E69" i="2" s="1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F77" i="2" s="1"/>
  <c r="F80" i="2" s="1"/>
  <c r="C76" i="2"/>
  <c r="D76" i="2"/>
  <c r="D77" i="2" s="1"/>
  <c r="D80" i="2" s="1"/>
  <c r="E76" i="2"/>
  <c r="E77" i="2" s="1"/>
  <c r="F76" i="2"/>
  <c r="G76" i="2"/>
  <c r="G77" i="2"/>
  <c r="G80" i="2" s="1"/>
  <c r="C78" i="2"/>
  <c r="D78" i="2"/>
  <c r="E78" i="2"/>
  <c r="C79" i="2"/>
  <c r="E79" i="2"/>
  <c r="D84" i="2"/>
  <c r="C86" i="2"/>
  <c r="E86" i="2"/>
  <c r="F86" i="2"/>
  <c r="C87" i="2"/>
  <c r="D87" i="2"/>
  <c r="D90" i="2" s="1"/>
  <c r="E87" i="2"/>
  <c r="E90" i="2" s="1"/>
  <c r="F87" i="2"/>
  <c r="C88" i="2"/>
  <c r="D88" i="2"/>
  <c r="E88" i="2"/>
  <c r="F88" i="2"/>
  <c r="C89" i="2"/>
  <c r="C90" i="2"/>
  <c r="C92" i="2"/>
  <c r="F92" i="2"/>
  <c r="C93" i="2"/>
  <c r="F93" i="2"/>
  <c r="D95" i="2"/>
  <c r="E95" i="2"/>
  <c r="F95" i="2"/>
  <c r="G95" i="2"/>
  <c r="G102" i="2" s="1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C102" i="2" s="1"/>
  <c r="D99" i="2"/>
  <c r="E99" i="2"/>
  <c r="F99" i="2"/>
  <c r="C100" i="2"/>
  <c r="D100" i="2"/>
  <c r="E100" i="2"/>
  <c r="F100" i="2"/>
  <c r="C101" i="2"/>
  <c r="D101" i="2"/>
  <c r="E101" i="2"/>
  <c r="F101" i="2"/>
  <c r="E111" i="2"/>
  <c r="C112" i="2"/>
  <c r="E112" i="2"/>
  <c r="D114" i="2"/>
  <c r="F114" i="2"/>
  <c r="G114" i="2"/>
  <c r="C121" i="2"/>
  <c r="E122" i="2"/>
  <c r="F127" i="2"/>
  <c r="G127" i="2"/>
  <c r="C129" i="2"/>
  <c r="D133" i="2"/>
  <c r="D143" i="2"/>
  <c r="F133" i="2"/>
  <c r="K418" i="1"/>
  <c r="K426" i="1"/>
  <c r="K432" i="1"/>
  <c r="L262" i="1"/>
  <c r="C134" i="2"/>
  <c r="L263" i="1"/>
  <c r="C135" i="2"/>
  <c r="L264" i="1"/>
  <c r="C136" i="2"/>
  <c r="C141" i="2"/>
  <c r="E141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D157" i="2"/>
  <c r="E157" i="2"/>
  <c r="F157" i="2"/>
  <c r="B158" i="2"/>
  <c r="G158" i="2" s="1"/>
  <c r="C158" i="2"/>
  <c r="D158" i="2"/>
  <c r="E158" i="2"/>
  <c r="F158" i="2"/>
  <c r="B159" i="2"/>
  <c r="C159" i="2"/>
  <c r="D159" i="2"/>
  <c r="E159" i="2"/>
  <c r="F159" i="2"/>
  <c r="F499" i="1"/>
  <c r="B160" i="2"/>
  <c r="G499" i="1"/>
  <c r="C160" i="2" s="1"/>
  <c r="H499" i="1"/>
  <c r="D160" i="2" s="1"/>
  <c r="I499" i="1"/>
  <c r="E160" i="2" s="1"/>
  <c r="J499" i="1"/>
  <c r="F160" i="2" s="1"/>
  <c r="B161" i="2"/>
  <c r="G161" i="2" s="1"/>
  <c r="C161" i="2"/>
  <c r="D161" i="2"/>
  <c r="E161" i="2"/>
  <c r="F161" i="2"/>
  <c r="B162" i="2"/>
  <c r="C162" i="2"/>
  <c r="D162" i="2"/>
  <c r="E162" i="2"/>
  <c r="F162" i="2"/>
  <c r="F502" i="1"/>
  <c r="B163" i="2"/>
  <c r="G502" i="1"/>
  <c r="C163" i="2"/>
  <c r="H502" i="1"/>
  <c r="D163" i="2"/>
  <c r="I502" i="1"/>
  <c r="E163" i="2"/>
  <c r="J502" i="1"/>
  <c r="F163" i="2"/>
  <c r="F19" i="1"/>
  <c r="G616" i="1"/>
  <c r="G19" i="1"/>
  <c r="G617" i="1"/>
  <c r="H19" i="1"/>
  <c r="G618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/>
  <c r="H618" i="1" s="1"/>
  <c r="G623" i="1"/>
  <c r="I50" i="1"/>
  <c r="I51" i="1"/>
  <c r="H619" i="1" s="1"/>
  <c r="F176" i="1"/>
  <c r="I176" i="1"/>
  <c r="F182" i="1"/>
  <c r="G182" i="1"/>
  <c r="H182" i="1"/>
  <c r="I182" i="1"/>
  <c r="J182" i="1"/>
  <c r="G644" i="1" s="1"/>
  <c r="J191" i="1"/>
  <c r="F187" i="1"/>
  <c r="G187" i="1"/>
  <c r="H187" i="1"/>
  <c r="H191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I246" i="1"/>
  <c r="J246" i="1"/>
  <c r="K246" i="1"/>
  <c r="F255" i="1"/>
  <c r="G255" i="1"/>
  <c r="H255" i="1"/>
  <c r="I255" i="1"/>
  <c r="J255" i="1"/>
  <c r="K255" i="1"/>
  <c r="F289" i="1"/>
  <c r="G289" i="1"/>
  <c r="G337" i="1" s="1"/>
  <c r="G351" i="1" s="1"/>
  <c r="H289" i="1"/>
  <c r="I289" i="1"/>
  <c r="F308" i="1"/>
  <c r="G308" i="1"/>
  <c r="H308" i="1"/>
  <c r="I308" i="1"/>
  <c r="F327" i="1"/>
  <c r="F337" i="1" s="1"/>
  <c r="F351" i="1" s="1"/>
  <c r="G327" i="1"/>
  <c r="H327" i="1"/>
  <c r="I327" i="1"/>
  <c r="F336" i="1"/>
  <c r="G336" i="1"/>
  <c r="L336" i="1" s="1"/>
  <c r="H336" i="1"/>
  <c r="I336" i="1"/>
  <c r="J336" i="1"/>
  <c r="K336" i="1"/>
  <c r="F361" i="1"/>
  <c r="G361" i="1"/>
  <c r="H361" i="1"/>
  <c r="I361" i="1"/>
  <c r="G633" i="1"/>
  <c r="J361" i="1"/>
  <c r="K361" i="1"/>
  <c r="I367" i="1"/>
  <c r="I368" i="1"/>
  <c r="H633" i="1" s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H407" i="1" s="1"/>
  <c r="H643" i="1" s="1"/>
  <c r="I392" i="1"/>
  <c r="F400" i="1"/>
  <c r="G400" i="1"/>
  <c r="H400" i="1"/>
  <c r="I400" i="1"/>
  <c r="F406" i="1"/>
  <c r="G406" i="1"/>
  <c r="H406" i="1"/>
  <c r="I406" i="1"/>
  <c r="L412" i="1"/>
  <c r="L413" i="1"/>
  <c r="L418" i="1" s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/>
  <c r="G445" i="1"/>
  <c r="H445" i="1"/>
  <c r="G640" i="1" s="1"/>
  <c r="F451" i="1"/>
  <c r="G451" i="1"/>
  <c r="H451" i="1"/>
  <c r="F459" i="1"/>
  <c r="F460" i="1"/>
  <c r="H638" i="1" s="1"/>
  <c r="G459" i="1"/>
  <c r="G460" i="1" s="1"/>
  <c r="H639" i="1" s="1"/>
  <c r="H459" i="1"/>
  <c r="H460" i="1"/>
  <c r="H640" i="1" s="1"/>
  <c r="F469" i="1"/>
  <c r="F475" i="1" s="1"/>
  <c r="H621" i="1" s="1"/>
  <c r="G469" i="1"/>
  <c r="G475" i="1"/>
  <c r="H622" i="1" s="1"/>
  <c r="H469" i="1"/>
  <c r="I469" i="1"/>
  <c r="J469" i="1"/>
  <c r="F473" i="1"/>
  <c r="G473" i="1"/>
  <c r="H473" i="1"/>
  <c r="H475" i="1" s="1"/>
  <c r="H623" i="1" s="1"/>
  <c r="J623" i="1" s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I544" i="1" s="1"/>
  <c r="J523" i="1"/>
  <c r="J544" i="1" s="1"/>
  <c r="K523" i="1"/>
  <c r="F528" i="1"/>
  <c r="G528" i="1"/>
  <c r="G544" i="1" s="1"/>
  <c r="H528" i="1"/>
  <c r="I528" i="1"/>
  <c r="J528" i="1"/>
  <c r="K528" i="1"/>
  <c r="F533" i="1"/>
  <c r="G533" i="1"/>
  <c r="H533" i="1"/>
  <c r="I533" i="1"/>
  <c r="J533" i="1"/>
  <c r="K533" i="1"/>
  <c r="F538" i="1"/>
  <c r="F544" i="1" s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9" i="1"/>
  <c r="L558" i="1"/>
  <c r="F559" i="1"/>
  <c r="G559" i="1"/>
  <c r="H559" i="1"/>
  <c r="H570" i="1" s="1"/>
  <c r="I559" i="1"/>
  <c r="J559" i="1"/>
  <c r="K559" i="1"/>
  <c r="L561" i="1"/>
  <c r="L562" i="1"/>
  <c r="L563" i="1"/>
  <c r="L564" i="1" s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4" i="1" s="1"/>
  <c r="G647" i="1" s="1"/>
  <c r="K602" i="1"/>
  <c r="K603" i="1"/>
  <c r="H604" i="1"/>
  <c r="I604" i="1"/>
  <c r="J604" i="1"/>
  <c r="F613" i="1"/>
  <c r="G613" i="1"/>
  <c r="H613" i="1"/>
  <c r="I613" i="1"/>
  <c r="J613" i="1"/>
  <c r="K613" i="1"/>
  <c r="G619" i="1"/>
  <c r="G622" i="1"/>
  <c r="J622" i="1" s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39" i="1"/>
  <c r="J639" i="1" s="1"/>
  <c r="G642" i="1"/>
  <c r="G643" i="1"/>
  <c r="J643" i="1" s="1"/>
  <c r="G651" i="1"/>
  <c r="H651" i="1"/>
  <c r="G652" i="1"/>
  <c r="H652" i="1"/>
  <c r="G653" i="1"/>
  <c r="H653" i="1"/>
  <c r="H654" i="1"/>
  <c r="J654" i="1" s="1"/>
  <c r="F191" i="1"/>
  <c r="L255" i="1"/>
  <c r="G163" i="2"/>
  <c r="G159" i="2"/>
  <c r="D49" i="2"/>
  <c r="F49" i="2"/>
  <c r="G162" i="2"/>
  <c r="G157" i="2"/>
  <c r="G155" i="2"/>
  <c r="G61" i="2"/>
  <c r="G62" i="2" s="1"/>
  <c r="J570" i="1"/>
  <c r="L432" i="1"/>
  <c r="J139" i="1"/>
  <c r="L569" i="1"/>
  <c r="A40" i="12"/>
  <c r="L613" i="1"/>
  <c r="I570" i="1"/>
  <c r="F570" i="1"/>
  <c r="K570" i="1"/>
  <c r="K544" i="1"/>
  <c r="J640" i="1"/>
  <c r="I451" i="1"/>
  <c r="L426" i="1"/>
  <c r="I407" i="1"/>
  <c r="F407" i="1"/>
  <c r="H642" i="1"/>
  <c r="J642" i="1" s="1"/>
  <c r="F129" i="2"/>
  <c r="F143" i="2" s="1"/>
  <c r="F144" i="2" s="1"/>
  <c r="D29" i="13"/>
  <c r="C29" i="13"/>
  <c r="G660" i="1"/>
  <c r="L350" i="1"/>
  <c r="E143" i="2"/>
  <c r="F22" i="13"/>
  <c r="C22" i="13" s="1"/>
  <c r="L327" i="1"/>
  <c r="E121" i="2"/>
  <c r="E124" i="2"/>
  <c r="E120" i="2"/>
  <c r="K337" i="1"/>
  <c r="K351" i="1" s="1"/>
  <c r="L308" i="1"/>
  <c r="E119" i="2"/>
  <c r="E118" i="2"/>
  <c r="C12" i="10"/>
  <c r="E110" i="2"/>
  <c r="A31" i="12"/>
  <c r="J337" i="1"/>
  <c r="J351" i="1" s="1"/>
  <c r="C26" i="10"/>
  <c r="D18" i="13"/>
  <c r="C18" i="13"/>
  <c r="C25" i="13"/>
  <c r="G650" i="1"/>
  <c r="D14" i="13"/>
  <c r="C14" i="13"/>
  <c r="C111" i="2"/>
  <c r="C11" i="10"/>
  <c r="C109" i="2"/>
  <c r="G191" i="1"/>
  <c r="E102" i="2"/>
  <c r="F102" i="2"/>
  <c r="I168" i="1"/>
  <c r="H139" i="1"/>
  <c r="C77" i="2"/>
  <c r="E80" i="2"/>
  <c r="F61" i="2"/>
  <c r="F62" i="2"/>
  <c r="F103" i="2" s="1"/>
  <c r="G111" i="1"/>
  <c r="E49" i="2"/>
  <c r="E50" i="2"/>
  <c r="F31" i="2"/>
  <c r="F50" i="2"/>
  <c r="D31" i="2"/>
  <c r="D50" i="2"/>
  <c r="F18" i="2"/>
  <c r="C24" i="10"/>
  <c r="G31" i="13"/>
  <c r="I337" i="1"/>
  <c r="I351" i="1" s="1"/>
  <c r="L406" i="1"/>
  <c r="C139" i="2" s="1"/>
  <c r="L570" i="1"/>
  <c r="I191" i="1"/>
  <c r="J653" i="1"/>
  <c r="J652" i="1"/>
  <c r="G21" i="2"/>
  <c r="G31" i="2" s="1"/>
  <c r="J32" i="1"/>
  <c r="J433" i="1"/>
  <c r="F433" i="1"/>
  <c r="K433" i="1"/>
  <c r="G133" i="2"/>
  <c r="G143" i="2" s="1"/>
  <c r="G144" i="2" s="1"/>
  <c r="F31" i="13"/>
  <c r="G168" i="1"/>
  <c r="G42" i="2"/>
  <c r="G16" i="2"/>
  <c r="H433" i="1"/>
  <c r="J619" i="1"/>
  <c r="D102" i="2"/>
  <c r="I139" i="1"/>
  <c r="A22" i="12"/>
  <c r="J651" i="1"/>
  <c r="G570" i="1"/>
  <c r="I433" i="1"/>
  <c r="G433" i="1"/>
  <c r="C4" i="10"/>
  <c r="C5" i="10"/>
  <c r="C6" i="10"/>
  <c r="H246" i="1"/>
  <c r="L237" i="1"/>
  <c r="C117" i="2" s="1"/>
  <c r="C127" i="2" s="1"/>
  <c r="C7" i="10"/>
  <c r="J649" i="1"/>
  <c r="L528" i="1"/>
  <c r="F548" i="1"/>
  <c r="J475" i="1"/>
  <c r="H625" i="1" s="1"/>
  <c r="J625" i="1" s="1"/>
  <c r="I475" i="1"/>
  <c r="H624" i="1"/>
  <c r="J624" i="1" s="1"/>
  <c r="J50" i="1"/>
  <c r="J51" i="1" s="1"/>
  <c r="H620" i="1" s="1"/>
  <c r="J638" i="1"/>
  <c r="I459" i="1"/>
  <c r="I460" i="1" s="1"/>
  <c r="H641" i="1" s="1"/>
  <c r="J641" i="1" s="1"/>
  <c r="L400" i="1"/>
  <c r="C138" i="2"/>
  <c r="G407" i="1"/>
  <c r="H644" i="1"/>
  <c r="C137" i="2"/>
  <c r="L381" i="1"/>
  <c r="G635" i="1" s="1"/>
  <c r="J635" i="1" s="1"/>
  <c r="J633" i="1"/>
  <c r="F660" i="1"/>
  <c r="G634" i="1"/>
  <c r="J634" i="1"/>
  <c r="C27" i="10"/>
  <c r="D126" i="2"/>
  <c r="D127" i="2" s="1"/>
  <c r="D144" i="2" s="1"/>
  <c r="H660" i="1"/>
  <c r="I660" i="1"/>
  <c r="H337" i="1"/>
  <c r="H351" i="1"/>
  <c r="E109" i="2"/>
  <c r="L289" i="1"/>
  <c r="L337" i="1"/>
  <c r="L351" i="1" s="1"/>
  <c r="G632" i="1" s="1"/>
  <c r="J632" i="1" s="1"/>
  <c r="E108" i="2"/>
  <c r="E114" i="2" s="1"/>
  <c r="C124" i="2"/>
  <c r="K256" i="1"/>
  <c r="K270" i="1"/>
  <c r="L246" i="1"/>
  <c r="H659" i="1"/>
  <c r="D6" i="13"/>
  <c r="C6" i="13"/>
  <c r="H256" i="1"/>
  <c r="H270" i="1"/>
  <c r="C21" i="10"/>
  <c r="J256" i="1"/>
  <c r="J270" i="1" s="1"/>
  <c r="I256" i="1"/>
  <c r="I270" i="1" s="1"/>
  <c r="G661" i="1"/>
  <c r="G256" i="1"/>
  <c r="G270" i="1"/>
  <c r="L228" i="1"/>
  <c r="G659" i="1"/>
  <c r="F256" i="1"/>
  <c r="F270" i="1"/>
  <c r="C10" i="10"/>
  <c r="D12" i="13"/>
  <c r="C12" i="13" s="1"/>
  <c r="C123" i="2"/>
  <c r="F33" i="13"/>
  <c r="C16" i="10"/>
  <c r="D7" i="13"/>
  <c r="C7" i="13"/>
  <c r="C15" i="10"/>
  <c r="E16" i="13"/>
  <c r="C16" i="13" s="1"/>
  <c r="C122" i="2"/>
  <c r="D15" i="13"/>
  <c r="C15" i="13"/>
  <c r="H646" i="1"/>
  <c r="G648" i="1"/>
  <c r="C18" i="10"/>
  <c r="C120" i="2"/>
  <c r="H647" i="1"/>
  <c r="J647" i="1"/>
  <c r="C39" i="10"/>
  <c r="G192" i="1"/>
  <c r="G627" i="1" s="1"/>
  <c r="J627" i="1" s="1"/>
  <c r="E103" i="2"/>
  <c r="H192" i="1"/>
  <c r="G628" i="1" s="1"/>
  <c r="J628" i="1" s="1"/>
  <c r="D103" i="2"/>
  <c r="C69" i="2"/>
  <c r="C80" i="2" s="1"/>
  <c r="C103" i="2" s="1"/>
  <c r="J618" i="1"/>
  <c r="C31" i="2"/>
  <c r="J617" i="1"/>
  <c r="D31" i="13"/>
  <c r="C31" i="13" s="1"/>
  <c r="G663" i="1"/>
  <c r="G666" i="1" s="1"/>
  <c r="G671" i="1"/>
  <c r="A13" i="12"/>
  <c r="K597" i="1"/>
  <c r="G646" i="1" s="1"/>
  <c r="J646" i="1" s="1"/>
  <c r="J650" i="1"/>
  <c r="J648" i="1"/>
  <c r="H663" i="1"/>
  <c r="H671" i="1"/>
  <c r="I662" i="1"/>
  <c r="L543" i="1"/>
  <c r="H551" i="1"/>
  <c r="K550" i="1"/>
  <c r="K548" i="1"/>
  <c r="L533" i="1"/>
  <c r="H544" i="1"/>
  <c r="L523" i="1"/>
  <c r="F551" i="1"/>
  <c r="G625" i="1"/>
  <c r="J9" i="1"/>
  <c r="L407" i="1"/>
  <c r="J644" i="1"/>
  <c r="I661" i="1"/>
  <c r="D5" i="13"/>
  <c r="C108" i="2"/>
  <c r="C114" i="2" s="1"/>
  <c r="D33" i="13"/>
  <c r="D36" i="13" s="1"/>
  <c r="C17" i="10"/>
  <c r="C28" i="10"/>
  <c r="D10" i="10" s="1"/>
  <c r="D28" i="10" s="1"/>
  <c r="E8" i="13"/>
  <c r="C5" i="13"/>
  <c r="L210" i="1"/>
  <c r="G103" i="2"/>
  <c r="C62" i="2"/>
  <c r="C35" i="10"/>
  <c r="F111" i="1"/>
  <c r="F192" i="1" s="1"/>
  <c r="G626" i="1" s="1"/>
  <c r="J626" i="1" s="1"/>
  <c r="C50" i="2"/>
  <c r="J616" i="1"/>
  <c r="H666" i="1"/>
  <c r="L544" i="1"/>
  <c r="J19" i="1"/>
  <c r="G620" i="1" s="1"/>
  <c r="G8" i="2"/>
  <c r="G18" i="2"/>
  <c r="H645" i="1"/>
  <c r="G636" i="1"/>
  <c r="J636" i="1"/>
  <c r="E33" i="13"/>
  <c r="D35" i="13" s="1"/>
  <c r="C8" i="13"/>
  <c r="D22" i="10"/>
  <c r="D26" i="10"/>
  <c r="D15" i="10"/>
  <c r="D16" i="10"/>
  <c r="D17" i="10"/>
  <c r="D12" i="10"/>
  <c r="D11" i="10"/>
  <c r="D18" i="10"/>
  <c r="D19" i="10"/>
  <c r="D27" i="10"/>
  <c r="D20" i="10"/>
  <c r="D13" i="10"/>
  <c r="D21" i="10"/>
  <c r="D23" i="10"/>
  <c r="D25" i="10"/>
  <c r="C30" i="10"/>
  <c r="D24" i="10"/>
  <c r="F659" i="1"/>
  <c r="L256" i="1"/>
  <c r="L270" i="1"/>
  <c r="G631" i="1" s="1"/>
  <c r="J631" i="1" s="1"/>
  <c r="C36" i="10"/>
  <c r="I659" i="1"/>
  <c r="I663" i="1" s="1"/>
  <c r="F663" i="1"/>
  <c r="F671" i="1" s="1"/>
  <c r="F666" i="1"/>
  <c r="J620" i="1" l="1"/>
  <c r="I671" i="1"/>
  <c r="I666" i="1"/>
  <c r="C140" i="2"/>
  <c r="C143" i="2" s="1"/>
  <c r="C144" i="2" s="1"/>
  <c r="L433" i="1"/>
  <c r="G637" i="1" s="1"/>
  <c r="J637" i="1" s="1"/>
  <c r="J551" i="1"/>
  <c r="I551" i="1"/>
  <c r="G551" i="1"/>
  <c r="J192" i="1"/>
  <c r="I192" i="1"/>
  <c r="G629" i="1" s="1"/>
  <c r="J629" i="1" s="1"/>
  <c r="G160" i="2"/>
  <c r="G49" i="2"/>
  <c r="G50" i="2" s="1"/>
  <c r="K549" i="1"/>
  <c r="K551" i="1" s="1"/>
  <c r="C38" i="10"/>
  <c r="G33" i="13"/>
  <c r="G621" i="1"/>
  <c r="J621" i="1" s="1"/>
  <c r="E123" i="2"/>
  <c r="E127" i="2" s="1"/>
  <c r="E144" i="2" s="1"/>
  <c r="C41" i="10" l="1"/>
  <c r="G630" i="1"/>
  <c r="J630" i="1" s="1"/>
  <c r="G645" i="1"/>
  <c r="J645" i="1" s="1"/>
  <c r="D37" i="10" l="1"/>
  <c r="D35" i="10"/>
  <c r="D39" i="10"/>
  <c r="D40" i="10"/>
  <c r="D36" i="10"/>
  <c r="H655" i="1"/>
  <c r="D38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<sst xmlns="http://schemas.openxmlformats.org/spreadsheetml/2006/main" count="3945" uniqueCount="911">
  <si>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</si>
  <si>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</si>
  <si>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</si>
  <si>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</si>
  <si>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</si>
  <si>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</si>
  <si>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</si>
  <si>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</si>
  <si>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</si>
  <si>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</si>
  <si>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</si>
  <si>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</si>
  <si>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</si>
  <si>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</si>
  <si>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</si>
  <si>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</si>
  <si>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</si>
  <si>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</si>
  <si>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</si>
  <si>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</si>
  <si>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</si>
  <si>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</si>
  <si>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</si>
  <si>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</si>
  <si>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</si>
  <si>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</si>
  <si>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</si>
  <si>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</si>
  <si>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</si>
  <si>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</si>
  <si>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</si>
  <si>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</si>
  <si>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</si>
  <si>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</si>
  <si>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</si>
  <si>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</si>
  <si>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</si>
  <si>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</si>
  <si>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</si>
  <si>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</si>
  <si>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</si>
  <si>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</si>
  <si>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</si>
  <si>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</si>
  <si>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</si>
  <si>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</si>
  <si>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</si>
  <si>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</si>
  <si>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</si>
  <si>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</si>
  <si>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</si>
  <si>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</si>
  <si>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</si>
  <si>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</si>
  <si>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</si>
  <si>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</si>
  <si>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</si>
  <si>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</si>
  <si>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</si>
  <si>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</si>
  <si>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</si>
  <si>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</si>
  <si>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</si>
  <si>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</si>
  <si>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</si>
  <si>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</si>
  <si>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</si>
  <si>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</si>
  <si>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</si>
  <si>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</si>
  <si>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</si>
  <si>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</si>
  <si>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</si>
  <si>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</si>
  <si>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</si>
  <si>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</si>
  <si>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</si>
  <si>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</si>
  <si>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</si>
  <si>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</si>
  <si>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</si>
  <si>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</si>
  <si>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</si>
  <si>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</si>
  <si>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</si>
  <si>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</si>
  <si>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</si>
  <si>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</si>
  <si>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</si>
  <si>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</si>
  <si>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</si>
  <si>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</si>
  <si>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</si>
  <si>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</si>
  <si>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</si>
  <si>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</si>
  <si>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</si>
  <si>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</si>
  <si>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</si>
  <si>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</si>
  <si>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</si>
  <si>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</si>
  <si>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</si>
  <si>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</si>
  <si>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</si>
  <si>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</si>
  <si>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</si>
  <si>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</si>
  <si>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</si>
  <si>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</si>
  <si>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</si>
  <si>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</si>
  <si>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</si>
  <si>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</si>
  <si>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</si>
  <si>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</si>
  <si>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</si>
  <si>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</si>
  <si>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</si>
  <si>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</si>
  <si>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</si>
  <si>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</si>
  <si>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</si>
  <si>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</si>
  <si>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</si>
  <si>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</si>
  <si>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</si>
  <si>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</si>
  <si>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</si>
  <si>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</si>
  <si>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</si>
  <si>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</si>
  <si>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</si>
  <si>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</si>
  <si>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</si>
  <si>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</si>
  <si>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</si>
  <si>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</si>
  <si>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</si>
  <si>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</si>
  <si>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</si>
  <si>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</si>
  <si>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</si>
  <si>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</si>
  <si>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</si>
  <si>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</si>
  <si>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</si>
  <si>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</si>
  <si>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</si>
  <si>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</si>
  <si>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</si>
  <si>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</si>
  <si>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</si>
  <si>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</si>
  <si>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</si>
  <si>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</si>
  <si>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</si>
  <si>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</si>
  <si>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</si>
  <si>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</si>
  <si>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</si>
  <si>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</si>
  <si>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</si>
  <si>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</si>
  <si>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</si>
  <si>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</si>
  <si>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</si>
  <si>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</si>
  <si>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</si>
  <si>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</si>
  <si>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</si>
  <si>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</si>
  <si>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</si>
  <si>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</si>
  <si>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</si>
  <si>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</si>
  <si>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</si>
  <si>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</si>
  <si>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</si>
  <si>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</si>
  <si>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</si>
  <si>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</si>
  <si>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</si>
  <si>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</si>
  <si>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</si>
  <si>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</si>
  <si>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</si>
  <si>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</si>
  <si>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</si>
  <si>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</si>
  <si>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</si>
  <si>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</si>
  <si>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</si>
  <si>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</si>
  <si>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</si>
  <si>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</si>
  <si>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</si>
  <si>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</si>
  <si>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</si>
  <si>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</si>
  <si>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</si>
  <si>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</si>
  <si>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</si>
  <si>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</si>
  <si>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</si>
  <si>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</si>
  <si>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</si>
  <si>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</si>
  <si>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</si>
  <si>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</si>
  <si>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</si>
  <si>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</si>
  <si>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</si>
  <si>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</si>
  <si>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</si>
  <si>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</si>
  <si>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</si>
  <si>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</si>
  <si>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</si>
  <si>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</si>
  <si>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</si>
  <si>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</si>
  <si>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</si>
  <si>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</si>
  <si>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</si>
  <si>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</si>
  <si>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</si>
  <si>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</si>
  <si>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</si>
  <si>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</si>
  <si>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</si>
  <si>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</si>
  <si>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</si>
  <si>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</si>
  <si>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</si>
  <si>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</si>
  <si>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</si>
  <si>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</si>
  <si>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</si>
  <si>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</si>
  <si>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</si>
  <si>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</si>
  <si>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</si>
  <si>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</si>
  <si>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</si>
  <si>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</si>
  <si>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</si>
  <si>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</si>
  <si>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</si>
  <si>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</si>
  <si>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</si>
  <si>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</si>
  <si>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</si>
  <si>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</si>
  <si>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</si>
  <si>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</si>
  <si>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</si>
  <si>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</si>
  <si>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</si>
  <si>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</si>
  <si>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</si>
  <si>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</si>
  <si>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</si>
  <si>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</si>
  <si>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</si>
  <si>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</si>
  <si>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</si>
  <si>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</si>
  <si>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</si>
  <si>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</si>
  <si>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</si>
  <si>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</si>
  <si>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</si>
  <si>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</si>
  <si>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</si>
  <si>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</si>
  <si>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</si>
  <si>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</si>
  <si>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</si>
  <si>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</si>
  <si>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</si>
  <si>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</si>
  <si>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</si>
  <si>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</si>
  <si>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</si>
  <si>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</si>
  <si>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</si>
  <si>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</si>
  <si>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</si>
  <si>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</si>
  <si>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</si>
  <si>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</si>
  <si>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</si>
  <si>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</si>
  <si>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</si>
  <si>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</si>
  <si>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</si>
  <si>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</si>
  <si>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</si>
  <si>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</si>
  <si>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</si>
  <si>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</si>
  <si>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</si>
  <si>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</si>
  <si>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</si>
  <si>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</si>
  <si>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</si>
  <si>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</si>
  <si>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</si>
  <si>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</si>
  <si>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</si>
  <si>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</si>
  <si>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</si>
  <si>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</si>
  <si>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</si>
  <si>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</si>
  <si>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</si>
  <si>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</si>
  <si>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</si>
  <si>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</si>
  <si>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</si>
  <si>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</si>
  <si>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</si>
  <si>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</si>
  <si>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</si>
  <si>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</si>
  <si>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</si>
  <si>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</si>
  <si>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</si>
  <si>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</si>
  <si>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</si>
  <si>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</si>
  <si>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</si>
  <si>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</si>
  <si>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</si>
  <si>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</si>
  <si>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</si>
  <si>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</si>
  <si>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</si>
  <si>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</si>
  <si>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</si>
  <si>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</si>
  <si>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</si>
  <si>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</si>
  <si>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</si>
  <si>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</si>
  <si>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</si>
  <si>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</si>
  <si>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</si>
  <si>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</si>
  <si>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</si>
  <si>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</si>
  <si>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</si>
  <si>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</si>
  <si>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</si>
  <si>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</si>
  <si>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</si>
  <si>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</si>
  <si>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</si>
  <si>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</si>
  <si>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</si>
  <si>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</si>
  <si>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</si>
  <si>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</si>
  <si>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</si>
  <si>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</si>
  <si>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</si>
  <si>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</si>
  <si>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</si>
  <si>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</si>
  <si>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</si>
  <si>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</si>
  <si>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</si>
  <si>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</si>
  <si>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</si>
  <si>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</si>
  <si>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</si>
  <si>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</si>
  <si>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</si>
  <si>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</si>
  <si>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</si>
  <si>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</si>
  <si>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</si>
  <si>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</si>
  <si>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</si>
  <si>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</si>
  <si>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</si>
  <si>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</si>
  <si>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</si>
  <si>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</si>
  <si>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</si>
  <si>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</si>
  <si>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</si>
  <si>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</si>
  <si>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</si>
  <si>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</si>
  <si>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</si>
  <si>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</si>
  <si>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</si>
  <si>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</si>
  <si>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</si>
  <si>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</si>
  <si>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</si>
  <si>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</si>
  <si>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</si>
  <si>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</si>
  <si>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</si>
  <si>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</si>
  <si>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</si>
  <si>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</si>
  <si>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</si>
  <si>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</si>
  <si>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</si>
  <si>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</si>
  <si>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</si>
  <si>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</si>
  <si>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</si>
  <si>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</si>
  <si>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</si>
  <si>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</si>
  <si>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</si>
  <si>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</si>
  <si>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</si>
  <si>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</si>
  <si>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</si>
  <si>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</si>
  <si>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</si>
  <si>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</si>
  <si>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</si>
  <si>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</si>
  <si>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</si>
  <si>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</si>
  <si>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</si>
  <si>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</si>
  <si>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</si>
  <si>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</si>
  <si>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</si>
  <si>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</si>
  <si>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</si>
  <si>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</si>
  <si>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</si>
  <si>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</si>
  <si>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</si>
  <si>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</si>
  <si>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</si>
  <si>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</si>
  <si>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</si>
  <si>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</si>
  <si>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</si>
  <si>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</si>
  <si>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</si>
  <si>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</si>
  <si>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</si>
  <si>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</si>
  <si>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</si>
  <si>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</si>
  <si>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</si>
  <si>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</si>
  <si>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</si>
  <si>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</si>
  <si>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</si>
  <si>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</si>
  <si>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</si>
  <si>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</si>
  <si>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</si>
  <si>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</si>
  <si>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</si>
  <si>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</si>
  <si>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</si>
  <si>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</si>
  <si>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</si>
  <si>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</si>
  <si>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</si>
  <si>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</si>
  <si>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</si>
  <si>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</si>
  <si>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</si>
  <si>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</si>
  <si>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</si>
  <si>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</si>
  <si>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</si>
  <si>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</si>
  <si>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</si>
  <si>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</si>
  <si>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</si>
  <si>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</si>
  <si>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</si>
  <si>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</si>
  <si>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</si>
  <si>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</si>
  <si>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</si>
  <si>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</si>
  <si>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</si>
  <si>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</si>
  <si>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</si>
  <si>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</si>
  <si>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</si>
  <si>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</si>
  <si>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</si>
  <si>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</si>
  <si>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</si>
  <si>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</si>
  <si>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</si>
  <si>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</si>
  <si>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</si>
  <si>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</si>
  <si>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</si>
  <si>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</si>
  <si>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</si>
  <si>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</si>
  <si>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</si>
  <si>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</si>
  <si>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</si>
  <si>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</si>
  <si>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</si>
  <si>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</si>
  <si>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</si>
  <si>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</si>
  <si>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</si>
  <si>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</si>
  <si>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</si>
  <si>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</si>
  <si>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</si>
  <si>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</si>
  <si>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</si>
  <si>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</si>
  <si>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</si>
  <si>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</si>
  <si>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</si>
  <si>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</si>
  <si>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</si>
  <si>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</si>
  <si>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</si>
  <si>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</si>
  <si>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</si>
  <si>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</si>
  <si>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</si>
  <si>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</si>
  <si>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</si>
  <si>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</si>
  <si>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</si>
  <si>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</si>
  <si>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</si>
  <si>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</si>
  <si>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</si>
  <si>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</si>
  <si>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</si>
  <si>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</si>
  <si>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</si>
  <si>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</si>
  <si>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</si>
  <si>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</si>
  <si>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</si>
  <si>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</si>
  <si>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</si>
  <si>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</si>
  <si>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</si>
  <si>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</si>
  <si>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</si>
  <si>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</si>
  <si>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</si>
  <si>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</si>
  <si>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</si>
  <si>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</si>
  <si>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</si>
  <si>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</si>
  <si>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</si>
  <si>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</si>
  <si>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</si>
  <si>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</si>
  <si>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</si>
  <si>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</si>
  <si>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</si>
  <si>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</si>
  <si>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</si>
  <si>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</si>
  <si>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</si>
  <si>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</si>
  <si>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</si>
  <si>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</si>
  <si>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</si>
  <si>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</si>
  <si>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</si>
  <si>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</si>
  <si>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</si>
  <si>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</si>
  <si>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</si>
  <si>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</si>
  <si>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</si>
  <si>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</si>
  <si>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</si>
  <si>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</si>
  <si>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</si>
  <si>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</si>
  <si>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</si>
  <si>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</si>
  <si>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</si>
  <si>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</si>
  <si>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</si>
  <si>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</si>
  <si>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</si>
  <si>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</si>
  <si>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</si>
  <si>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</si>
  <si>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</si>
  <si>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</si>
  <si>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</si>
  <si>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</si>
  <si>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</si>
  <si>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</si>
  <si>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</si>
  <si>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</si>
  <si>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</si>
  <si>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</si>
  <si>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</si>
  <si>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</si>
  <si>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</si>
  <si>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</si>
  <si>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</si>
  <si>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</si>
  <si>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</si>
  <si>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</si>
  <si>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</si>
  <si>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</si>
  <si>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</si>
  <si>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</si>
  <si>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</si>
  <si>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</si>
  <si>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</si>
  <si>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</si>
  <si>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</si>
  <si>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</si>
  <si>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</si>
  <si>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</si>
  <si>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</si>
  <si>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</si>
  <si>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</si>
  <si>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</si>
  <si>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</si>
  <si>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</si>
  <si>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</si>
  <si>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</si>
  <si>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</si>
  <si>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</si>
  <si>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</si>
  <si>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</si>
  <si>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</si>
  <si>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</si>
  <si>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</si>
  <si>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</si>
  <si>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</si>
  <si>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</si>
  <si>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</si>
  <si>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</si>
  <si>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</si>
  <si>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</si>
  <si>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</si>
  <si>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</si>
  <si>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</si>
  <si>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</si>
  <si>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</si>
  <si>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</si>
  <si>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</si>
  <si>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</si>
  <si>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</si>
  <si>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</si>
  <si>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</si>
  <si>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</si>
  <si>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</si>
  <si>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</si>
  <si>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</si>
  <si>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</si>
  <si>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</si>
  <si>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</si>
  <si>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</si>
  <si>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</si>
  <si>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</si>
  <si>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</si>
  <si>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</si>
  <si>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</si>
  <si>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</si>
  <si>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</si>
  <si>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</si>
  <si>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</si>
  <si>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</si>
  <si>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</si>
  <si>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</si>
  <si>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</si>
  <si>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</si>
  <si>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</si>
  <si>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</si>
  <si>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</si>
  <si>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</si>
  <si>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</si>
  <si>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</si>
  <si>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</si>
  <si>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</si>
  <si>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</si>
  <si>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</si>
  <si>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</si>
  <si>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</si>
  <si>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</si>
  <si>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</si>
  <si>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</si>
  <si>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</si>
  <si>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</si>
  <si>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</si>
  <si>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</si>
  <si>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</si>
  <si>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</si>
  <si>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</si>
  <si>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</si>
  <si>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</si>
  <si>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</si>
  <si>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</si>
  <si>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</si>
  <si>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</si>
  <si>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</si>
  <si>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</si>
  <si>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</si>
  <si>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</si>
  <si>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</si>
  <si>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</si>
  <si>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</si>
  <si>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</si>
  <si>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</si>
  <si>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</si>
  <si>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</si>
  <si>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</si>
  <si>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</si>
  <si>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</si>
  <si>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</si>
  <si>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</si>
  <si>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</si>
  <si>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</si>
  <si>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</si>
  <si>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</si>
  <si>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</si>
  <si>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</si>
  <si>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</si>
  <si>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</si>
  <si>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</si>
  <si>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</si>
  <si>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</si>
  <si>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</si>
  <si>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</si>
  <si>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</si>
  <si>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</si>
  <si>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</si>
  <si>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</si>
  <si>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</si>
  <si>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</si>
  <si>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</si>
  <si>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</si>
  <si>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</si>
  <si>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</si>
  <si>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</si>
  <si>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</si>
  <si>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</si>
  <si>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</si>
  <si>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</si>
  <si>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</si>
  <si>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</si>
  <si>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</si>
  <si>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</si>
  <si>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</si>
  <si>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</si>
  <si>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</si>
  <si>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</si>
  <si>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</si>
  <si>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</si>
  <si>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</si>
  <si>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</si>
  <si>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</si>
  <si>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</si>
  <si>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</si>
  <si>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</si>
  <si>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</si>
  <si>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</si>
  <si>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</si>
  <si>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</si>
  <si>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</si>
  <si>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</si>
  <si>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</si>
  <si>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</si>
  <si>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</si>
  <si>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</si>
  <si>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</si>
  <si>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</si>
  <si>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</si>
  <si>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</si>
  <si>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</si>
  <si>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</si>
  <si>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</si>
  <si>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</si>
  <si>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</si>
  <si>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</si>
  <si>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</si>
  <si>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</si>
  <si>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</si>
  <si>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</si>
  <si>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</si>
  <si>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</si>
  <si>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</si>
  <si>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</si>
  <si>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</si>
  <si>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</si>
  <si>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</si>
  <si>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</si>
  <si>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</si>
  <si>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</si>
  <si>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</si>
  <si>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</si>
  <si>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</si>
  <si>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</si>
  <si>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</si>
  <si>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</si>
  <si>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</si>
  <si>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</si>
  <si>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</si>
  <si>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</si>
  <si>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</si>
  <si>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</si>
  <si>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</si>
  <si>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</si>
  <si>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</si>
  <si>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</si>
  <si>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</si>
  <si>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</si>
  <si>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</si>
  <si>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</si>
  <si>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</si>
  <si>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</si>
  <si>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</si>
  <si>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</si>
  <si>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</si>
  <si>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</si>
  <si>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</si>
  <si>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</si>
  <si>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</si>
  <si>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</si>
  <si>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</si>
  <si>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</si>
  <si>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</si>
  <si>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</si>
  <si>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</si>
  <si>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</si>
  <si>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</si>
  <si>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</si>
  <si>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</si>
  <si>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</si>
  <si>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</si>
  <si>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</si>
  <si>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</si>
  <si>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</si>
  <si>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</si>
  <si>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</si>
  <si>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</si>
  <si>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</si>
  <si>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</si>
  <si>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</si>
  <si>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</si>
  <si>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</si>
  <si>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</si>
  <si>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</si>
  <si>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</si>
  <si>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</si>
  <si>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</si>
  <si>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</si>
  <si>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</si>
  <si>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</si>
  <si>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</si>
  <si>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</si>
  <si>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</si>
  <si>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</si>
  <si>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</si>
  <si>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</si>
  <si>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</si>
  <si>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</si>
  <si>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</si>
  <si>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</si>
  <si>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</si>
  <si>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</si>
  <si>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</si>
  <si>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</si>
  <si>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</si>
  <si>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</si>
  <si>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</si>
  <si>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</si>
  <si>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</si>
  <si>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</si>
  <si>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</si>
  <si>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</si>
  <si>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</si>
  <si>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</si>
  <si>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</si>
  <si>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</si>
  <si>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</si>
  <si>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</si>
  <si>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</si>
  <si>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</si>
  <si>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</si>
  <si>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</si>
  <si>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</si>
  <si>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</si>
  <si>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</si>
  <si>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</si>
  <si>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</si>
  <si>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</si>
  <si>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 xml:space="preserve">   UNPOSTED BANK FEES PRIOR YEAR</t>
  </si>
  <si>
    <t>CHATHAM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</si>
</sst>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I668" sqref="I66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5" t="s">
        <v>910</v>
      </c>
      <c r="B2" s="21">
        <v>91</v>
      </c>
      <c r="C2" s="21">
        <v>91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281</v>
      </c>
      <c r="G6" s="224" t="s">
        <v>282</v>
      </c>
      <c r="H6" s="224" t="s">
        <v>283</v>
      </c>
      <c r="I6" s="224" t="s">
        <v>284</v>
      </c>
      <c r="J6" s="224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4"/>
      <c r="G7" s="225"/>
      <c r="H7" s="224" t="s">
        <v>772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95168.21</v>
      </c>
      <c r="G9" s="18">
        <v>0</v>
      </c>
      <c r="H9" s="18">
        <v>0</v>
      </c>
      <c r="I9" s="18">
        <v>0</v>
      </c>
      <c r="J9" s="67">
        <f>SUM(I438)</f>
        <v>36318.43</v>
      </c>
      <c r="K9" s="24" t="s">
        <v>289</v>
      </c>
      <c r="L9" s="24" t="s">
        <v>289</v>
      </c>
      <c r="M9" s="8"/>
      <c r="N9" s="269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SUM(I439)</f>
        <v>0</v>
      </c>
      <c r="K10" s="24" t="s">
        <v>289</v>
      </c>
      <c r="L10" s="24" t="s">
        <v>289</v>
      </c>
      <c r="M10" s="8"/>
      <c r="N10" s="269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69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>
        <v>0</v>
      </c>
      <c r="H12" s="18">
        <v>0</v>
      </c>
      <c r="I12" s="18">
        <v>0</v>
      </c>
      <c r="J12" s="67">
        <f>SUM(I440)</f>
        <v>0</v>
      </c>
      <c r="K12" s="24" t="s">
        <v>289</v>
      </c>
      <c r="L12" s="24" t="s">
        <v>289</v>
      </c>
      <c r="M12" s="8"/>
      <c r="N12" s="269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</v>
      </c>
      <c r="G13" s="18">
        <v>0</v>
      </c>
      <c r="H13" s="18">
        <v>0</v>
      </c>
      <c r="I13" s="18">
        <v>0</v>
      </c>
      <c r="J13" s="67">
        <f>SUM(I441)</f>
        <v>0</v>
      </c>
      <c r="K13" s="24" t="s">
        <v>289</v>
      </c>
      <c r="L13" s="24" t="s">
        <v>289</v>
      </c>
      <c r="M13" s="8"/>
      <c r="N13" s="269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>
        <v>0</v>
      </c>
      <c r="H14" s="18">
        <v>0</v>
      </c>
      <c r="I14" s="18">
        <v>0</v>
      </c>
      <c r="J14" s="67">
        <f>SUM(I442)</f>
        <v>0</v>
      </c>
      <c r="K14" s="24" t="s">
        <v>289</v>
      </c>
      <c r="L14" s="24" t="s">
        <v>289</v>
      </c>
      <c r="M14" s="8"/>
      <c r="N14" s="269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69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69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SUM(I443)</f>
        <v>0</v>
      </c>
      <c r="K17" s="24" t="s">
        <v>289</v>
      </c>
      <c r="L17" s="24" t="s">
        <v>289</v>
      </c>
      <c r="M17" s="8"/>
      <c r="N17" s="269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7">
        <f>SUM(I444)</f>
        <v>0</v>
      </c>
      <c r="K18" s="24" t="s">
        <v>289</v>
      </c>
      <c r="L18" s="24" t="s">
        <v>289</v>
      </c>
      <c r="M18" s="8"/>
      <c r="N18" s="269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95168.21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36318.43</v>
      </c>
      <c r="K19" s="45" t="s">
        <v>289</v>
      </c>
      <c r="L19" s="45" t="s">
        <v>289</v>
      </c>
      <c r="M19" s="8"/>
      <c r="N19" s="269"/>
    </row>
    <row r="20" spans="1:14" s="3" customFormat="1" ht="12" customHeight="1" x14ac:dyDescent="0.15">
      <c r="A20" s="1" t="s">
        <v>455</v>
      </c>
      <c r="C20" s="158"/>
      <c r="F20" s="13"/>
      <c r="G20" s="13"/>
      <c r="H20" s="13"/>
      <c r="I20" s="13"/>
      <c r="J20" s="13"/>
      <c r="K20" s="13"/>
      <c r="L20" s="13"/>
      <c r="M20" s="8"/>
      <c r="N20" s="269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69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0</v>
      </c>
      <c r="H22" s="18">
        <v>0</v>
      </c>
      <c r="I22" s="18">
        <v>0</v>
      </c>
      <c r="J22" s="67">
        <f>SUM(I447)</f>
        <v>0</v>
      </c>
      <c r="K22" s="24" t="s">
        <v>289</v>
      </c>
      <c r="L22" s="24" t="s">
        <v>289</v>
      </c>
      <c r="M22" s="8"/>
      <c r="N22" s="269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SUM(I448)</f>
        <v>0</v>
      </c>
      <c r="K23" s="24" t="s">
        <v>289</v>
      </c>
      <c r="L23" s="24" t="s">
        <v>289</v>
      </c>
      <c r="M23" s="8"/>
      <c r="N23" s="269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532.5</v>
      </c>
      <c r="G24" s="18">
        <v>0</v>
      </c>
      <c r="H24" s="18">
        <v>0</v>
      </c>
      <c r="I24" s="18">
        <v>0</v>
      </c>
      <c r="J24" s="67">
        <f>SUM(I449)</f>
        <v>0</v>
      </c>
      <c r="K24" s="24" t="s">
        <v>289</v>
      </c>
      <c r="L24" s="24" t="s">
        <v>289</v>
      </c>
      <c r="M24" s="8"/>
      <c r="N24" s="269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8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69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69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69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69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69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18041.689999999999</v>
      </c>
      <c r="G30" s="18">
        <v>0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69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SUM(I450)</f>
        <v>0</v>
      </c>
      <c r="K31" s="24" t="s">
        <v>289</v>
      </c>
      <c r="L31" s="24" t="s">
        <v>289</v>
      </c>
      <c r="M31" s="8"/>
      <c r="N31" s="269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18574.189999999999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69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69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69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69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69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I456</f>
        <v>0</v>
      </c>
      <c r="K37" s="24" t="s">
        <v>289</v>
      </c>
      <c r="L37" s="24" t="s">
        <v>289</v>
      </c>
      <c r="M37" s="8"/>
      <c r="N37" s="269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69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I457</f>
        <v>0</v>
      </c>
      <c r="K39" s="24" t="s">
        <v>289</v>
      </c>
      <c r="L39" s="24" t="s">
        <v>289</v>
      </c>
      <c r="M39" s="8"/>
      <c r="N39" s="269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69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  <c r="N41" s="269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69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SUM(I455)</f>
        <v>0</v>
      </c>
      <c r="K43" s="24" t="s">
        <v>289</v>
      </c>
      <c r="L43" s="24" t="s">
        <v>289</v>
      </c>
      <c r="M43" s="8"/>
      <c r="N43" s="269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69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I454</f>
        <v>0</v>
      </c>
      <c r="K45" s="24" t="s">
        <v>289</v>
      </c>
      <c r="L45" s="24" t="s">
        <v>289</v>
      </c>
      <c r="M45" s="8"/>
      <c r="N45" s="269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69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0</v>
      </c>
      <c r="G47" s="18">
        <v>0</v>
      </c>
      <c r="H47" s="18">
        <v>0</v>
      </c>
      <c r="I47" s="18">
        <v>0</v>
      </c>
      <c r="J47" s="13">
        <f>SUM(I458)</f>
        <v>36318.43</v>
      </c>
      <c r="K47" s="24" t="s">
        <v>289</v>
      </c>
      <c r="L47" s="24" t="s">
        <v>289</v>
      </c>
      <c r="M47" s="8"/>
      <c r="N47" s="269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0</v>
      </c>
      <c r="G48" s="18">
        <v>0</v>
      </c>
      <c r="H48" s="18">
        <v>0</v>
      </c>
      <c r="I48" s="18">
        <v>0</v>
      </c>
      <c r="J48" s="13">
        <f>I453</f>
        <v>0</v>
      </c>
      <c r="K48" s="24"/>
      <c r="L48" s="24"/>
      <c r="M48" s="8"/>
      <c r="N48" s="269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76594.02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69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76594.02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36318.43</v>
      </c>
      <c r="K50" s="45" t="s">
        <v>289</v>
      </c>
      <c r="L50" s="45" t="s">
        <v>289</v>
      </c>
      <c r="N50" s="18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95168.21</v>
      </c>
      <c r="G51" s="41">
        <f>G50+G32</f>
        <v>0</v>
      </c>
      <c r="H51" s="41">
        <f>H50+H32</f>
        <v>0</v>
      </c>
      <c r="I51" s="41">
        <f>I50+I32</f>
        <v>0</v>
      </c>
      <c r="J51" s="41">
        <f>J50+J32</f>
        <v>36318.43</v>
      </c>
      <c r="K51" s="45" t="s">
        <v>289</v>
      </c>
      <c r="L51" s="45" t="s">
        <v>289</v>
      </c>
      <c r="M51" s="8"/>
      <c r="N51" s="269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69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69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69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69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373053</v>
      </c>
      <c r="G56" s="18">
        <v>0</v>
      </c>
      <c r="H56" s="18">
        <v>0</v>
      </c>
      <c r="I56" s="18">
        <v>0</v>
      </c>
      <c r="J56" s="18">
        <v>0</v>
      </c>
      <c r="K56" s="24" t="s">
        <v>289</v>
      </c>
      <c r="L56" s="24" t="s">
        <v>289</v>
      </c>
      <c r="M56" s="8"/>
      <c r="N56" s="269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>
        <v>0</v>
      </c>
      <c r="H57" s="24" t="s">
        <v>289</v>
      </c>
      <c r="I57" s="18">
        <v>0</v>
      </c>
      <c r="J57" s="24" t="s">
        <v>289</v>
      </c>
      <c r="K57" s="24" t="s">
        <v>289</v>
      </c>
      <c r="L57" s="24" t="s">
        <v>289</v>
      </c>
      <c r="M57" s="8"/>
      <c r="N57" s="269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24" t="s">
        <v>289</v>
      </c>
      <c r="L58" s="24" t="s">
        <v>289</v>
      </c>
      <c r="M58" s="31"/>
      <c r="N58" s="270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373053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0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69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69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0</v>
      </c>
      <c r="G62" s="24" t="s">
        <v>289</v>
      </c>
      <c r="H62" s="18">
        <v>0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69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69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0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69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69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0</v>
      </c>
      <c r="G67" s="24" t="s">
        <v>289</v>
      </c>
      <c r="H67" s="18">
        <v>0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69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69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69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69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0</v>
      </c>
      <c r="G71" s="24" t="s">
        <v>289</v>
      </c>
      <c r="H71" s="18">
        <v>0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69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69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69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69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0</v>
      </c>
      <c r="G75" s="24" t="s">
        <v>289</v>
      </c>
      <c r="H75" s="18">
        <v>0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69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69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N77" s="18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69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69"/>
    </row>
    <row r="80" spans="1:14" s="3" customFormat="1" ht="12" customHeight="1" x14ac:dyDescent="0.2">
      <c r="A80" s="169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69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69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0</v>
      </c>
      <c r="G82" s="24" t="s">
        <v>289</v>
      </c>
      <c r="H82" s="18">
        <v>0</v>
      </c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69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69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69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0</v>
      </c>
      <c r="G85" s="24" t="s">
        <v>289</v>
      </c>
      <c r="H85" s="18">
        <v>0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69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69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69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69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>
        <v>0</v>
      </c>
      <c r="G89" s="24" t="s">
        <v>289</v>
      </c>
      <c r="H89" s="18">
        <v>0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69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69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69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69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69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69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146.38</v>
      </c>
      <c r="G95" s="18">
        <v>0</v>
      </c>
      <c r="H95" s="18">
        <v>0</v>
      </c>
      <c r="I95" s="18">
        <v>0</v>
      </c>
      <c r="J95" s="18">
        <v>9.4499999999999993</v>
      </c>
      <c r="K95" s="24" t="s">
        <v>289</v>
      </c>
      <c r="L95" s="24" t="s">
        <v>289</v>
      </c>
      <c r="M95" s="8"/>
      <c r="N95" s="269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0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69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0</v>
      </c>
      <c r="G97" s="24" t="s">
        <v>289</v>
      </c>
      <c r="H97" s="18">
        <v>0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69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0</v>
      </c>
      <c r="G98" s="18">
        <v>0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69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69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0</v>
      </c>
      <c r="G100" s="18">
        <v>0</v>
      </c>
      <c r="H100" s="18">
        <v>0</v>
      </c>
      <c r="I100" s="18">
        <v>0</v>
      </c>
      <c r="J100" s="24" t="s">
        <v>289</v>
      </c>
      <c r="K100" s="24" t="s">
        <v>289</v>
      </c>
      <c r="L100" s="24" t="s">
        <v>289</v>
      </c>
      <c r="M100" s="8"/>
      <c r="N100" s="269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24" t="s">
        <v>289</v>
      </c>
      <c r="L101" s="24" t="s">
        <v>289</v>
      </c>
      <c r="M101" s="8"/>
      <c r="N101" s="269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0</v>
      </c>
      <c r="G102" s="18">
        <v>0</v>
      </c>
      <c r="H102" s="18">
        <v>0</v>
      </c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69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0</v>
      </c>
      <c r="G103" s="24" t="s">
        <v>289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69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0</v>
      </c>
      <c r="G104" s="18">
        <v>0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69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69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0</v>
      </c>
      <c r="G106" s="18">
        <v>0</v>
      </c>
      <c r="H106" s="18">
        <v>0</v>
      </c>
      <c r="I106" s="18">
        <v>0</v>
      </c>
      <c r="J106" s="24" t="s">
        <v>289</v>
      </c>
      <c r="K106" s="24" t="s">
        <v>289</v>
      </c>
      <c r="L106" s="24" t="s">
        <v>289</v>
      </c>
      <c r="M106" s="8"/>
      <c r="N106" s="269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69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69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24" t="s">
        <v>289</v>
      </c>
      <c r="L109" s="24" t="s">
        <v>289</v>
      </c>
      <c r="M109" s="8"/>
      <c r="N109" s="269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146.38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9.4499999999999993</v>
      </c>
      <c r="K110" s="45" t="s">
        <v>289</v>
      </c>
      <c r="L110" s="45" t="s">
        <v>289</v>
      </c>
      <c r="N110" s="18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373199.38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9.4499999999999993</v>
      </c>
      <c r="K111" s="45" t="s">
        <v>289</v>
      </c>
      <c r="L111" s="45" t="s">
        <v>289</v>
      </c>
      <c r="M111" s="8"/>
      <c r="N111" s="269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69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69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69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69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85888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69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129747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69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69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24" t="s">
        <v>289</v>
      </c>
      <c r="L119" s="24" t="s">
        <v>289</v>
      </c>
      <c r="M119" s="8"/>
      <c r="N119" s="269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215635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69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69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0</v>
      </c>
      <c r="G122" s="24" t="s">
        <v>289</v>
      </c>
      <c r="H122" s="24" t="s">
        <v>289</v>
      </c>
      <c r="I122" s="18">
        <v>0</v>
      </c>
      <c r="J122" s="24" t="s">
        <v>289</v>
      </c>
      <c r="K122" s="24" t="s">
        <v>289</v>
      </c>
      <c r="L122" s="24" t="s">
        <v>289</v>
      </c>
      <c r="M122" s="8"/>
      <c r="N122" s="269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0</v>
      </c>
      <c r="G123" s="24"/>
      <c r="H123" s="24"/>
      <c r="I123" s="18">
        <v>0</v>
      </c>
      <c r="J123" s="24"/>
      <c r="K123" s="24"/>
      <c r="L123" s="24"/>
      <c r="M123" s="8"/>
      <c r="N123" s="269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69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28186.65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69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0</v>
      </c>
      <c r="G126" s="24" t="s">
        <v>289</v>
      </c>
      <c r="H126" s="18">
        <v>0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69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69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69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69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69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0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69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0</v>
      </c>
      <c r="G132" s="24" t="s">
        <v>289</v>
      </c>
      <c r="H132" s="18">
        <v>0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69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>
        <v>0</v>
      </c>
      <c r="I133" s="24"/>
      <c r="J133" s="24"/>
      <c r="K133" s="24"/>
      <c r="L133" s="24"/>
      <c r="M133" s="8"/>
      <c r="N133" s="269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24" t="s">
        <v>289</v>
      </c>
      <c r="L134" s="24" t="s">
        <v>289</v>
      </c>
      <c r="M134" s="8"/>
      <c r="N134" s="269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28186.65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69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>
        <v>0</v>
      </c>
      <c r="G136" s="18">
        <v>0</v>
      </c>
      <c r="H136" s="18">
        <v>0</v>
      </c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69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>
        <v>0</v>
      </c>
      <c r="G137" s="24" t="s">
        <v>289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69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69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243821.65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69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69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69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3" t="s">
        <v>772</v>
      </c>
      <c r="I142" s="16" t="s">
        <v>284</v>
      </c>
      <c r="J142" s="16" t="s">
        <v>285</v>
      </c>
      <c r="K142" s="20"/>
      <c r="L142" s="20"/>
      <c r="M142" s="8"/>
      <c r="N142" s="269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69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0</v>
      </c>
      <c r="G144" s="18">
        <v>0</v>
      </c>
      <c r="H144" s="18">
        <v>0</v>
      </c>
      <c r="I144" s="18">
        <v>0</v>
      </c>
      <c r="J144" s="24" t="s">
        <v>289</v>
      </c>
      <c r="K144" s="24" t="s">
        <v>289</v>
      </c>
      <c r="L144" s="24" t="s">
        <v>289</v>
      </c>
      <c r="M144" s="8"/>
      <c r="N144" s="269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69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69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69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69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>
        <v>0</v>
      </c>
      <c r="G149" s="24" t="s">
        <v>289</v>
      </c>
      <c r="H149" s="18">
        <v>0</v>
      </c>
      <c r="I149" s="18">
        <v>0</v>
      </c>
      <c r="J149" s="24" t="s">
        <v>289</v>
      </c>
      <c r="K149" s="24" t="s">
        <v>289</v>
      </c>
      <c r="L149" s="24" t="s">
        <v>289</v>
      </c>
      <c r="M149" s="8"/>
      <c r="N149" s="269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69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69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69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0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69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0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69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0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69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>
        <v>0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69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0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69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0</v>
      </c>
      <c r="G158" s="24" t="s">
        <v>289</v>
      </c>
      <c r="H158" s="18">
        <v>0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69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3626.8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69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0</v>
      </c>
      <c r="G160" s="18">
        <v>0</v>
      </c>
      <c r="H160" s="18">
        <v>0</v>
      </c>
      <c r="I160" s="18">
        <v>0</v>
      </c>
      <c r="J160" s="24" t="s">
        <v>289</v>
      </c>
      <c r="K160" s="24" t="s">
        <v>289</v>
      </c>
      <c r="L160" s="24" t="s">
        <v>289</v>
      </c>
      <c r="M160" s="8"/>
      <c r="N160" s="269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3626.8</v>
      </c>
      <c r="G161" s="41">
        <f>SUM(G149:G160)</f>
        <v>0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69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>
        <v>0</v>
      </c>
      <c r="G162" s="18">
        <v>0</v>
      </c>
      <c r="H162" s="18">
        <v>0</v>
      </c>
      <c r="I162" s="18">
        <v>0</v>
      </c>
      <c r="J162" s="24" t="s">
        <v>289</v>
      </c>
      <c r="K162" s="24" t="s">
        <v>289</v>
      </c>
      <c r="L162" s="24" t="s">
        <v>289</v>
      </c>
      <c r="M162" s="8"/>
      <c r="N162" s="269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69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20098.54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69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69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69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v>0</v>
      </c>
      <c r="G167" s="18">
        <v>0</v>
      </c>
      <c r="H167" s="18">
        <v>0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69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23725.34</v>
      </c>
      <c r="G168" s="41">
        <f>G146+G161+SUM(G162:G167)</f>
        <v>0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69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69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69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3" t="s">
        <v>772</v>
      </c>
      <c r="I171" s="16" t="s">
        <v>284</v>
      </c>
      <c r="J171" s="16" t="s">
        <v>285</v>
      </c>
      <c r="K171" s="20"/>
      <c r="L171" s="20"/>
      <c r="M171" s="8"/>
      <c r="N171" s="269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>
        <v>0</v>
      </c>
      <c r="G172" s="24" t="s">
        <v>289</v>
      </c>
      <c r="H172" s="24" t="s">
        <v>289</v>
      </c>
      <c r="I172" s="18">
        <v>0</v>
      </c>
      <c r="J172" s="24" t="s">
        <v>289</v>
      </c>
      <c r="K172" s="24" t="s">
        <v>289</v>
      </c>
      <c r="L172" s="24" t="s">
        <v>289</v>
      </c>
      <c r="M172" s="8"/>
      <c r="N172" s="269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69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69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69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69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69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0</v>
      </c>
      <c r="H178" s="18">
        <v>0</v>
      </c>
      <c r="I178" s="18">
        <v>0</v>
      </c>
      <c r="J178" s="18">
        <v>15000</v>
      </c>
      <c r="K178" s="24" t="s">
        <v>289</v>
      </c>
      <c r="L178" s="24" t="s">
        <v>289</v>
      </c>
      <c r="M178" s="8"/>
      <c r="N178" s="269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>
        <v>0</v>
      </c>
      <c r="G179" s="24" t="s">
        <v>289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  <c r="N179" s="269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0</v>
      </c>
      <c r="G180" s="18">
        <v>0</v>
      </c>
      <c r="H180" s="24" t="s">
        <v>289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69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0</v>
      </c>
      <c r="G181" s="18">
        <v>0</v>
      </c>
      <c r="H181" s="18">
        <v>0</v>
      </c>
      <c r="I181" s="24" t="s">
        <v>289</v>
      </c>
      <c r="J181" s="18">
        <v>0</v>
      </c>
      <c r="K181" s="24" t="s">
        <v>289</v>
      </c>
      <c r="L181" s="24" t="s">
        <v>289</v>
      </c>
      <c r="M181" s="8"/>
      <c r="N181" s="269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15000</v>
      </c>
      <c r="K182" s="45" t="s">
        <v>289</v>
      </c>
      <c r="L182" s="45" t="s">
        <v>289</v>
      </c>
      <c r="M182" s="8"/>
      <c r="N182" s="269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69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0</v>
      </c>
      <c r="G184" s="18">
        <v>0</v>
      </c>
      <c r="H184" s="18">
        <v>0</v>
      </c>
      <c r="I184" s="18">
        <v>0</v>
      </c>
      <c r="J184" s="24" t="s">
        <v>289</v>
      </c>
      <c r="K184" s="24" t="s">
        <v>289</v>
      </c>
      <c r="L184" s="24" t="s">
        <v>289</v>
      </c>
      <c r="M184" s="8"/>
      <c r="N184" s="269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69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N186" s="18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0</v>
      </c>
      <c r="G188" s="18">
        <v>0</v>
      </c>
      <c r="H188" s="18">
        <v>0</v>
      </c>
      <c r="I188" s="18">
        <v>0</v>
      </c>
      <c r="J188" s="24" t="s">
        <v>289</v>
      </c>
      <c r="K188" s="24" t="s">
        <v>289</v>
      </c>
      <c r="L188" s="24" t="s">
        <v>289</v>
      </c>
      <c r="M188" s="8"/>
      <c r="N188" s="269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69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69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5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15000</v>
      </c>
      <c r="K191" s="45" t="s">
        <v>289</v>
      </c>
      <c r="L191" s="45" t="s">
        <v>289</v>
      </c>
      <c r="M191" s="8"/>
      <c r="N191" s="269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6" t="s">
        <v>431</v>
      </c>
      <c r="E192" s="44"/>
      <c r="F192" s="47">
        <f>F111+F139+F168+F191</f>
        <v>640746.37</v>
      </c>
      <c r="G192" s="47">
        <f>G111+G139+G168+G191</f>
        <v>0</v>
      </c>
      <c r="H192" s="47">
        <f>H111+H139+H168+H191</f>
        <v>0</v>
      </c>
      <c r="I192" s="47">
        <f>I111+I139+I168+I191</f>
        <v>0</v>
      </c>
      <c r="J192" s="47">
        <f>J111+J139+J191</f>
        <v>15009.45</v>
      </c>
      <c r="K192" s="45" t="s">
        <v>289</v>
      </c>
      <c r="L192" s="45" t="s">
        <v>289</v>
      </c>
      <c r="M192" s="8"/>
      <c r="N192" s="269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6" t="s">
        <v>693</v>
      </c>
      <c r="G193" s="176" t="s">
        <v>694</v>
      </c>
      <c r="H193" s="176" t="s">
        <v>695</v>
      </c>
      <c r="I193" s="176" t="s">
        <v>696</v>
      </c>
      <c r="J193" s="176" t="s">
        <v>697</v>
      </c>
      <c r="K193" s="176" t="s">
        <v>698</v>
      </c>
      <c r="L193" s="56"/>
      <c r="M193" s="8"/>
      <c r="N193" s="269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69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69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0</v>
      </c>
      <c r="G196" s="18">
        <v>0</v>
      </c>
      <c r="H196" s="18">
        <v>235253.98</v>
      </c>
      <c r="I196" s="18">
        <v>0</v>
      </c>
      <c r="J196" s="18">
        <v>0</v>
      </c>
      <c r="K196" s="18">
        <v>0</v>
      </c>
      <c r="L196" s="19">
        <f>SUM(F196:K196)</f>
        <v>235253.98</v>
      </c>
      <c r="M196" s="8"/>
      <c r="N196" s="269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0</v>
      </c>
      <c r="G197" s="18">
        <v>0</v>
      </c>
      <c r="H197" s="18">
        <v>143092.62</v>
      </c>
      <c r="I197" s="18">
        <v>0</v>
      </c>
      <c r="J197" s="18">
        <v>0</v>
      </c>
      <c r="K197" s="18">
        <v>0</v>
      </c>
      <c r="L197" s="19">
        <f>SUM(F197:K197)</f>
        <v>143092.62</v>
      </c>
      <c r="M197" s="8"/>
      <c r="N197" s="269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  <c r="N198" s="269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69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69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9">
        <f t="shared" ref="L201:L207" si="0">SUM(F201:K201)</f>
        <v>0</v>
      </c>
      <c r="M201" s="8"/>
      <c r="N201" s="269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0</v>
      </c>
      <c r="G202" s="18">
        <v>0</v>
      </c>
      <c r="H202" s="18">
        <v>0</v>
      </c>
      <c r="I202" s="18">
        <v>0</v>
      </c>
      <c r="J202" s="18">
        <v>0</v>
      </c>
      <c r="K202" s="18">
        <v>0</v>
      </c>
      <c r="L202" s="19">
        <f t="shared" si="0"/>
        <v>0</v>
      </c>
      <c r="M202" s="8"/>
      <c r="N202" s="269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0</v>
      </c>
      <c r="G203" s="18">
        <v>0</v>
      </c>
      <c r="H203" s="18">
        <v>7219.44</v>
      </c>
      <c r="I203" s="18">
        <v>0</v>
      </c>
      <c r="J203" s="18">
        <v>0</v>
      </c>
      <c r="K203" s="18">
        <v>0</v>
      </c>
      <c r="L203" s="19">
        <f t="shared" si="0"/>
        <v>7219.44</v>
      </c>
      <c r="M203" s="8"/>
      <c r="N203" s="269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0</v>
      </c>
      <c r="G204" s="18">
        <v>0</v>
      </c>
      <c r="H204" s="18">
        <v>0</v>
      </c>
      <c r="I204" s="18">
        <v>0</v>
      </c>
      <c r="J204" s="18">
        <v>0</v>
      </c>
      <c r="K204" s="18">
        <v>0</v>
      </c>
      <c r="L204" s="19">
        <f t="shared" si="0"/>
        <v>0</v>
      </c>
      <c r="M204" s="8"/>
      <c r="N204" s="269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9">
        <f t="shared" si="0"/>
        <v>0</v>
      </c>
      <c r="M205" s="8"/>
      <c r="N205" s="269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69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0</v>
      </c>
      <c r="G207" s="18">
        <v>0</v>
      </c>
      <c r="H207" s="18">
        <v>36888.089999999997</v>
      </c>
      <c r="I207" s="18">
        <v>3710.23</v>
      </c>
      <c r="J207" s="18">
        <v>0</v>
      </c>
      <c r="K207" s="18">
        <v>0</v>
      </c>
      <c r="L207" s="19">
        <f t="shared" si="0"/>
        <v>40598.32</v>
      </c>
      <c r="M207" s="8"/>
      <c r="N207" s="269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9">
        <f>SUM(F208:K208)</f>
        <v>0</v>
      </c>
      <c r="M208" s="8"/>
      <c r="N208" s="269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69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0</v>
      </c>
      <c r="G210" s="41">
        <f t="shared" si="1"/>
        <v>0</v>
      </c>
      <c r="H210" s="41">
        <f t="shared" si="1"/>
        <v>422454.13</v>
      </c>
      <c r="I210" s="41">
        <f t="shared" si="1"/>
        <v>3710.23</v>
      </c>
      <c r="J210" s="41">
        <f t="shared" si="1"/>
        <v>0</v>
      </c>
      <c r="K210" s="41">
        <f t="shared" si="1"/>
        <v>0</v>
      </c>
      <c r="L210" s="41">
        <f t="shared" si="1"/>
        <v>426164.36</v>
      </c>
      <c r="M210" s="8"/>
      <c r="N210" s="269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6" t="s">
        <v>693</v>
      </c>
      <c r="G211" s="176" t="s">
        <v>694</v>
      </c>
      <c r="H211" s="176" t="s">
        <v>695</v>
      </c>
      <c r="I211" s="176" t="s">
        <v>696</v>
      </c>
      <c r="J211" s="176" t="s">
        <v>697</v>
      </c>
      <c r="K211" s="176" t="s">
        <v>698</v>
      </c>
      <c r="L211" s="67"/>
      <c r="M211" s="8"/>
      <c r="N211" s="269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69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69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9">
        <f>SUM(F214:K214)</f>
        <v>0</v>
      </c>
      <c r="M214" s="8"/>
      <c r="N214" s="269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>SUM(F215:K215)</f>
        <v>0</v>
      </c>
      <c r="M215" s="8"/>
      <c r="N215" s="269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  <c r="N216" s="269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69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69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 t="shared" ref="L219:L225" si="2">SUM(F219:K219)</f>
        <v>0</v>
      </c>
      <c r="M219" s="8"/>
      <c r="N219" s="269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si="2"/>
        <v>0</v>
      </c>
      <c r="M220" s="8"/>
      <c r="N220" s="269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69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69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69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69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69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>SUM(F226:K226)</f>
        <v>0</v>
      </c>
      <c r="M226" s="8"/>
      <c r="N226" s="269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69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69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6" t="s">
        <v>693</v>
      </c>
      <c r="G229" s="176" t="s">
        <v>694</v>
      </c>
      <c r="H229" s="176" t="s">
        <v>695</v>
      </c>
      <c r="I229" s="176" t="s">
        <v>696</v>
      </c>
      <c r="J229" s="176" t="s">
        <v>697</v>
      </c>
      <c r="K229" s="176" t="s">
        <v>698</v>
      </c>
      <c r="L229" s="67"/>
      <c r="M229" s="8"/>
      <c r="N229" s="269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69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69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0</v>
      </c>
      <c r="G232" s="18">
        <v>0</v>
      </c>
      <c r="H232" s="18">
        <v>224498.63</v>
      </c>
      <c r="I232" s="18">
        <v>0</v>
      </c>
      <c r="J232" s="18">
        <v>0</v>
      </c>
      <c r="K232" s="18">
        <v>0</v>
      </c>
      <c r="L232" s="19">
        <f>SUM(F232:K232)</f>
        <v>224498.63</v>
      </c>
      <c r="M232" s="8"/>
      <c r="N232" s="269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0</v>
      </c>
      <c r="G233" s="18">
        <v>0</v>
      </c>
      <c r="H233" s="18">
        <v>17505.18</v>
      </c>
      <c r="I233" s="18">
        <v>0</v>
      </c>
      <c r="J233" s="18">
        <v>0</v>
      </c>
      <c r="K233" s="18">
        <v>0</v>
      </c>
      <c r="L233" s="19">
        <f>SUM(F233:K233)</f>
        <v>17505.18</v>
      </c>
      <c r="M233" s="8"/>
      <c r="N233" s="269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>SUM(F234:K234)</f>
        <v>0</v>
      </c>
      <c r="M234" s="8"/>
      <c r="N234" s="269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69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69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 t="shared" ref="L237:L243" si="4">SUM(F237:K237)</f>
        <v>0</v>
      </c>
      <c r="M237" s="8"/>
      <c r="N237" s="269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si="4"/>
        <v>0</v>
      </c>
      <c r="M238" s="8"/>
      <c r="N238" s="269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0</v>
      </c>
      <c r="G239" s="18">
        <v>0</v>
      </c>
      <c r="H239" s="18">
        <v>5580.98</v>
      </c>
      <c r="I239" s="18">
        <v>0</v>
      </c>
      <c r="J239" s="18">
        <v>0</v>
      </c>
      <c r="K239" s="18">
        <v>0</v>
      </c>
      <c r="L239" s="19">
        <f t="shared" si="4"/>
        <v>5580.98</v>
      </c>
      <c r="M239" s="8"/>
      <c r="N239" s="269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  <c r="N240" s="269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69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69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0</v>
      </c>
      <c r="G243" s="18">
        <v>0</v>
      </c>
      <c r="H243" s="18">
        <v>25988.09</v>
      </c>
      <c r="I243" s="18">
        <v>3710.23</v>
      </c>
      <c r="J243" s="18">
        <v>0</v>
      </c>
      <c r="K243" s="18">
        <v>0</v>
      </c>
      <c r="L243" s="19">
        <f t="shared" si="4"/>
        <v>29698.32</v>
      </c>
      <c r="M243" s="8"/>
      <c r="N243" s="269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>SUM(F244:K244)</f>
        <v>0</v>
      </c>
      <c r="M244" s="8"/>
      <c r="N244" s="269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69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273572.88</v>
      </c>
      <c r="I246" s="41">
        <f t="shared" si="5"/>
        <v>3710.23</v>
      </c>
      <c r="J246" s="41">
        <f t="shared" si="5"/>
        <v>0</v>
      </c>
      <c r="K246" s="41">
        <f t="shared" si="5"/>
        <v>0</v>
      </c>
      <c r="L246" s="41">
        <f t="shared" si="5"/>
        <v>277283.11</v>
      </c>
      <c r="M246" s="8"/>
      <c r="N246" s="269"/>
    </row>
    <row r="247" spans="1:14" s="3" customFormat="1" ht="12" customHeight="1" x14ac:dyDescent="0.15">
      <c r="A247" s="70"/>
      <c r="B247" s="36"/>
      <c r="C247" s="37"/>
      <c r="D247" s="37"/>
      <c r="E247" s="37"/>
      <c r="F247" s="176" t="s">
        <v>693</v>
      </c>
      <c r="G247" s="176" t="s">
        <v>694</v>
      </c>
      <c r="H247" s="176" t="s">
        <v>695</v>
      </c>
      <c r="I247" s="176" t="s">
        <v>696</v>
      </c>
      <c r="J247" s="176" t="s">
        <v>697</v>
      </c>
      <c r="K247" s="176" t="s">
        <v>698</v>
      </c>
      <c r="L247" s="67"/>
      <c r="M247" s="8"/>
      <c r="N247" s="269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69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>
        <v>0</v>
      </c>
      <c r="G249" s="18">
        <v>0</v>
      </c>
      <c r="H249" s="18">
        <v>0</v>
      </c>
      <c r="I249" s="18">
        <v>0</v>
      </c>
      <c r="J249" s="18">
        <v>0</v>
      </c>
      <c r="K249" s="18">
        <v>0</v>
      </c>
      <c r="L249" s="19">
        <f t="shared" ref="L249:L254" si="6">SUM(F249:K249)</f>
        <v>0</v>
      </c>
      <c r="M249" s="8"/>
      <c r="N249" s="269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si="6"/>
        <v>0</v>
      </c>
      <c r="M250" s="8"/>
      <c r="N250" s="269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69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69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69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69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69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0</v>
      </c>
      <c r="G256" s="41">
        <f t="shared" si="8"/>
        <v>0</v>
      </c>
      <c r="H256" s="41">
        <f t="shared" si="8"/>
        <v>696027.01</v>
      </c>
      <c r="I256" s="41">
        <f t="shared" si="8"/>
        <v>7420.46</v>
      </c>
      <c r="J256" s="41">
        <f t="shared" si="8"/>
        <v>0</v>
      </c>
      <c r="K256" s="41">
        <f t="shared" si="8"/>
        <v>0</v>
      </c>
      <c r="L256" s="41">
        <f t="shared" si="8"/>
        <v>703447.47</v>
      </c>
      <c r="M256" s="8"/>
      <c r="N256" s="269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69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69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0</v>
      </c>
      <c r="L259" s="19">
        <f>SUM(F259:K259)</f>
        <v>0</v>
      </c>
      <c r="M259" s="8"/>
      <c r="N259" s="269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N260" s="18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0</v>
      </c>
      <c r="L262" s="19">
        <f>SUM(F262:K262)</f>
        <v>0</v>
      </c>
      <c r="N262" s="18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  <c r="N263" s="18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  <c r="N264" s="18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15000</v>
      </c>
      <c r="L265" s="19">
        <f t="shared" si="9"/>
        <v>15000</v>
      </c>
      <c r="N265" s="18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0</v>
      </c>
      <c r="L267" s="19">
        <f t="shared" si="9"/>
        <v>0</v>
      </c>
      <c r="N267" s="18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18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15000</v>
      </c>
      <c r="L269" s="41">
        <f t="shared" si="9"/>
        <v>15000</v>
      </c>
      <c r="N269" s="18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0</v>
      </c>
      <c r="G270" s="42">
        <f t="shared" si="11"/>
        <v>0</v>
      </c>
      <c r="H270" s="42">
        <f t="shared" si="11"/>
        <v>696027.01</v>
      </c>
      <c r="I270" s="42">
        <f t="shared" si="11"/>
        <v>7420.46</v>
      </c>
      <c r="J270" s="42">
        <f t="shared" si="11"/>
        <v>0</v>
      </c>
      <c r="K270" s="42">
        <f t="shared" si="11"/>
        <v>15000</v>
      </c>
      <c r="L270" s="42">
        <f t="shared" si="11"/>
        <v>718447.47</v>
      </c>
      <c r="M270" s="8"/>
      <c r="N270" s="269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69"/>
    </row>
    <row r="272" spans="1:14" s="3" customFormat="1" ht="12" customHeight="1" x14ac:dyDescent="0.15">
      <c r="A272" s="29" t="s">
        <v>467</v>
      </c>
      <c r="F272" s="176" t="s">
        <v>693</v>
      </c>
      <c r="G272" s="176" t="s">
        <v>694</v>
      </c>
      <c r="H272" s="176" t="s">
        <v>695</v>
      </c>
      <c r="I272" s="176" t="s">
        <v>696</v>
      </c>
      <c r="J272" s="176" t="s">
        <v>697</v>
      </c>
      <c r="K272" s="176" t="s">
        <v>698</v>
      </c>
      <c r="M272" s="8"/>
      <c r="N272" s="269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69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69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0</v>
      </c>
      <c r="G275" s="18">
        <v>0</v>
      </c>
      <c r="H275" s="18">
        <v>0</v>
      </c>
      <c r="I275" s="18">
        <v>0</v>
      </c>
      <c r="J275" s="18">
        <v>0</v>
      </c>
      <c r="K275" s="18">
        <v>0</v>
      </c>
      <c r="L275" s="19">
        <f>SUM(F275:K275)</f>
        <v>0</v>
      </c>
      <c r="M275" s="8"/>
      <c r="N275" s="269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>SUM(F276:K276)</f>
        <v>0</v>
      </c>
      <c r="M276" s="8"/>
      <c r="N276" s="269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69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69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69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0</v>
      </c>
      <c r="M280" s="8"/>
      <c r="N280" s="269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si="12"/>
        <v>0</v>
      </c>
      <c r="M281" s="8"/>
      <c r="N281" s="269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9">
        <f t="shared" si="12"/>
        <v>0</v>
      </c>
      <c r="M282" s="8"/>
      <c r="N282" s="269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69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69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69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69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  <c r="N287" s="269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69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  <c r="N289" s="269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69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6" t="s">
        <v>693</v>
      </c>
      <c r="G291" s="176" t="s">
        <v>694</v>
      </c>
      <c r="H291" s="176" t="s">
        <v>695</v>
      </c>
      <c r="I291" s="176" t="s">
        <v>696</v>
      </c>
      <c r="J291" s="176" t="s">
        <v>697</v>
      </c>
      <c r="K291" s="176" t="s">
        <v>698</v>
      </c>
      <c r="L291" s="17"/>
      <c r="M291" s="8"/>
      <c r="N291" s="269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69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69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>SUM(F294:K294)</f>
        <v>0</v>
      </c>
      <c r="M294" s="8"/>
      <c r="N294" s="269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69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69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69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69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 t="shared" ref="L299:L305" si="14">SUM(F299:K299)</f>
        <v>0</v>
      </c>
      <c r="M299" s="8"/>
      <c r="N299" s="269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si="14"/>
        <v>0</v>
      </c>
      <c r="M300" s="8"/>
      <c r="N300" s="269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69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69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69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69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69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  <c r="N306" s="269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69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18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69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6" t="s">
        <v>693</v>
      </c>
      <c r="G310" s="176" t="s">
        <v>694</v>
      </c>
      <c r="H310" s="176" t="s">
        <v>695</v>
      </c>
      <c r="I310" s="176" t="s">
        <v>696</v>
      </c>
      <c r="J310" s="176" t="s">
        <v>697</v>
      </c>
      <c r="K310" s="176" t="s">
        <v>698</v>
      </c>
      <c r="L310" s="20"/>
      <c r="M310" s="8"/>
      <c r="N310" s="269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69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69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9">
        <f>SUM(F313:K313)</f>
        <v>0</v>
      </c>
      <c r="M313" s="8"/>
      <c r="N313" s="269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69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69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69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69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 t="shared" ref="L318:L324" si="16">SUM(F318:K318)</f>
        <v>0</v>
      </c>
      <c r="M318" s="8"/>
      <c r="N318" s="269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si="16"/>
        <v>0</v>
      </c>
      <c r="M319" s="8"/>
      <c r="N319" s="269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69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69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69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69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69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>SUM(F325:K325)</f>
        <v>0</v>
      </c>
      <c r="M325" s="8"/>
      <c r="N325" s="269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69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69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69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6" t="s">
        <v>693</v>
      </c>
      <c r="G329" s="176" t="s">
        <v>694</v>
      </c>
      <c r="H329" s="176" t="s">
        <v>695</v>
      </c>
      <c r="I329" s="176" t="s">
        <v>696</v>
      </c>
      <c r="J329" s="176" t="s">
        <v>697</v>
      </c>
      <c r="K329" s="176" t="s">
        <v>698</v>
      </c>
      <c r="L329" s="19"/>
      <c r="M329" s="8"/>
      <c r="N329" s="269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69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>
        <v>0</v>
      </c>
      <c r="G331" s="18">
        <v>0</v>
      </c>
      <c r="H331" s="18">
        <v>0</v>
      </c>
      <c r="I331" s="18">
        <v>0</v>
      </c>
      <c r="J331" s="18">
        <v>0</v>
      </c>
      <c r="K331" s="18">
        <v>0</v>
      </c>
      <c r="L331" s="19">
        <f t="shared" ref="L331:L336" si="18">SUM(F331:K331)</f>
        <v>0</v>
      </c>
      <c r="M331" s="8"/>
      <c r="N331" s="269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si="18"/>
        <v>0</v>
      </c>
      <c r="M332" s="8"/>
      <c r="N332" s="269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69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69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69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69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0</v>
      </c>
      <c r="M337" s="8"/>
      <c r="N337" s="269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69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69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>
        <v>0</v>
      </c>
      <c r="L340" s="19">
        <f>SUM(F340:K340)</f>
        <v>0</v>
      </c>
      <c r="M340" s="8"/>
      <c r="N340" s="269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69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6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0</v>
      </c>
      <c r="L343" s="19">
        <f t="shared" ref="L343:L349" si="21">SUM(F343:K343)</f>
        <v>0</v>
      </c>
      <c r="M343" s="8"/>
      <c r="N343" s="269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si="21"/>
        <v>0</v>
      </c>
      <c r="M344" s="8"/>
      <c r="N344" s="269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69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69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69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>
        <v>0</v>
      </c>
      <c r="L348" s="19">
        <f t="shared" si="21"/>
        <v>0</v>
      </c>
      <c r="M348" s="8"/>
      <c r="N348" s="269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69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69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0</v>
      </c>
      <c r="M351" s="52"/>
      <c r="N351" s="216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69"/>
    </row>
    <row r="353" spans="1:14" s="3" customFormat="1" ht="12" customHeight="1" x14ac:dyDescent="0.2">
      <c r="A353" s="54"/>
      <c r="B353" s="52"/>
      <c r="C353" s="52"/>
      <c r="D353" s="52"/>
      <c r="E353" s="52"/>
      <c r="F353" s="176" t="s">
        <v>693</v>
      </c>
      <c r="G353" s="176" t="s">
        <v>694</v>
      </c>
      <c r="H353" s="176" t="s">
        <v>695</v>
      </c>
      <c r="I353" s="176" t="s">
        <v>696</v>
      </c>
      <c r="J353" s="176" t="s">
        <v>697</v>
      </c>
      <c r="K353" s="176" t="s">
        <v>698</v>
      </c>
      <c r="L353" s="53"/>
      <c r="M353" s="8"/>
      <c r="N353" s="269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69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69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69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0</v>
      </c>
      <c r="G357" s="18">
        <v>0</v>
      </c>
      <c r="H357" s="18">
        <v>0</v>
      </c>
      <c r="I357" s="18">
        <v>0</v>
      </c>
      <c r="J357" s="18">
        <v>0</v>
      </c>
      <c r="K357" s="18">
        <v>0</v>
      </c>
      <c r="L357" s="13">
        <f>SUM(F357:K357)</f>
        <v>0</v>
      </c>
      <c r="N357" s="18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0</v>
      </c>
      <c r="G358" s="18">
        <v>0</v>
      </c>
      <c r="H358" s="18">
        <v>0</v>
      </c>
      <c r="I358" s="18">
        <v>0</v>
      </c>
      <c r="J358" s="18">
        <v>0</v>
      </c>
      <c r="K358" s="18">
        <v>0</v>
      </c>
      <c r="L358" s="19">
        <f>SUM(F358:K358)</f>
        <v>0</v>
      </c>
      <c r="M358" s="8"/>
      <c r="N358" s="269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69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69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  <c r="N361" s="269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69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69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69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69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0</v>
      </c>
      <c r="G366" s="18">
        <v>0</v>
      </c>
      <c r="H366" s="18">
        <v>0</v>
      </c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69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0</v>
      </c>
      <c r="G367" s="63">
        <v>0</v>
      </c>
      <c r="H367" s="63">
        <v>0</v>
      </c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69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  <c r="N368" s="269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69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6" t="s">
        <v>693</v>
      </c>
      <c r="G370" s="176" t="s">
        <v>694</v>
      </c>
      <c r="H370" s="176" t="s">
        <v>695</v>
      </c>
      <c r="I370" s="176" t="s">
        <v>696</v>
      </c>
      <c r="J370" s="176" t="s">
        <v>697</v>
      </c>
      <c r="K370" s="176" t="s">
        <v>698</v>
      </c>
      <c r="L370" s="13"/>
      <c r="M370" s="8"/>
      <c r="N370" s="269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69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69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3">
        <f>SUM(F373:K373)</f>
        <v>0</v>
      </c>
      <c r="M373" s="8"/>
      <c r="N373" s="269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 t="shared" ref="L374:L380" si="23">SUM(F374:K374)</f>
        <v>0</v>
      </c>
      <c r="M374" s="8"/>
      <c r="N374" s="269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si="23"/>
        <v>0</v>
      </c>
      <c r="M375" s="8"/>
      <c r="N375" s="269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69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69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69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69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69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69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69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69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69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69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>
        <v>0</v>
      </c>
      <c r="G386" s="18">
        <v>0</v>
      </c>
      <c r="H386" s="18">
        <v>0</v>
      </c>
      <c r="I386" s="18">
        <v>0</v>
      </c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69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si="25"/>
        <v>0</v>
      </c>
      <c r="M387" s="8"/>
      <c r="N387" s="269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  <c r="N388" s="269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289</v>
      </c>
      <c r="K389" s="24" t="s">
        <v>289</v>
      </c>
      <c r="L389" s="56">
        <f t="shared" si="25"/>
        <v>0</v>
      </c>
      <c r="M389" s="8"/>
      <c r="N389" s="269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69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289</v>
      </c>
      <c r="K391" s="24" t="s">
        <v>289</v>
      </c>
      <c r="L391" s="56">
        <f t="shared" si="25"/>
        <v>0</v>
      </c>
      <c r="M391" s="8"/>
      <c r="N391" s="269"/>
    </row>
    <row r="392" spans="1:14" s="3" customFormat="1" ht="12" customHeight="1" thickTop="1" x14ac:dyDescent="0.15">
      <c r="A392" s="159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69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69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>
        <v>0</v>
      </c>
      <c r="G394" s="18">
        <v>0</v>
      </c>
      <c r="H394" s="18">
        <v>0</v>
      </c>
      <c r="I394" s="18">
        <v>0</v>
      </c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69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289</v>
      </c>
      <c r="K395" s="24" t="s">
        <v>289</v>
      </c>
      <c r="L395" s="56">
        <f t="shared" si="26"/>
        <v>0</v>
      </c>
      <c r="M395" s="8"/>
      <c r="N395" s="269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>
        <v>0</v>
      </c>
      <c r="G396" s="18">
        <v>10000</v>
      </c>
      <c r="H396" s="18">
        <v>2.74</v>
      </c>
      <c r="I396" s="18">
        <v>0</v>
      </c>
      <c r="J396" s="24" t="s">
        <v>289</v>
      </c>
      <c r="K396" s="24" t="s">
        <v>289</v>
      </c>
      <c r="L396" s="56">
        <f t="shared" si="26"/>
        <v>10002.74</v>
      </c>
      <c r="M396" s="8"/>
      <c r="N396" s="269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>
        <v>0</v>
      </c>
      <c r="G397" s="18">
        <v>5000</v>
      </c>
      <c r="H397" s="18">
        <v>6.71</v>
      </c>
      <c r="I397" s="18">
        <v>0</v>
      </c>
      <c r="J397" s="24" t="s">
        <v>289</v>
      </c>
      <c r="K397" s="24" t="s">
        <v>289</v>
      </c>
      <c r="L397" s="56">
        <f t="shared" si="26"/>
        <v>5006.71</v>
      </c>
      <c r="M397" s="8"/>
      <c r="N397" s="269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  <c r="N398" s="269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  <c r="N399" s="269"/>
    </row>
    <row r="400" spans="1:14" s="3" customFormat="1" ht="12" customHeight="1" thickTop="1" x14ac:dyDescent="0.15">
      <c r="A400" s="159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15000</v>
      </c>
      <c r="H400" s="47">
        <f>SUM(H394:H399)</f>
        <v>9.4499999999999993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15009.45</v>
      </c>
      <c r="M400" s="8"/>
      <c r="N400" s="269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69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69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69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69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69"/>
    </row>
    <row r="406" spans="1:21" s="3" customFormat="1" ht="12" customHeight="1" thickTop="1" thickBot="1" x14ac:dyDescent="0.2">
      <c r="A406" s="159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69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15000</v>
      </c>
      <c r="H407" s="47">
        <f>H392+H400+H406</f>
        <v>9.4499999999999993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15009.45</v>
      </c>
      <c r="M407" s="8"/>
      <c r="N407" s="269"/>
    </row>
    <row r="408" spans="1:21" s="3" customFormat="1" ht="12" customHeight="1" x14ac:dyDescent="0.15">
      <c r="A408" s="78"/>
      <c r="B408" s="2"/>
      <c r="C408" s="6"/>
      <c r="D408" s="6"/>
      <c r="E408" s="6"/>
      <c r="F408" s="176" t="s">
        <v>693</v>
      </c>
      <c r="G408" s="176" t="s">
        <v>694</v>
      </c>
      <c r="H408" s="176" t="s">
        <v>695</v>
      </c>
      <c r="I408" s="176" t="s">
        <v>696</v>
      </c>
      <c r="J408" s="176" t="s">
        <v>697</v>
      </c>
      <c r="K408" s="176" t="s">
        <v>698</v>
      </c>
      <c r="L408" s="56"/>
      <c r="M408" s="8"/>
      <c r="N408" s="269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69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69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69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56">
        <f t="shared" ref="L412:L417" si="27">SUM(F412:K412)</f>
        <v>0</v>
      </c>
      <c r="M412" s="8"/>
      <c r="N412" s="269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si="27"/>
        <v>0</v>
      </c>
      <c r="M413" s="52"/>
      <c r="N413" s="216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8"/>
      <c r="N414" s="226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8"/>
      <c r="N415" s="269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69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69"/>
    </row>
    <row r="418" spans="1:21" s="3" customFormat="1" ht="12" customHeight="1" thickTop="1" x14ac:dyDescent="0.15">
      <c r="A418" s="159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69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69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56">
        <f t="shared" ref="L420:L425" si="29">SUM(F420:K420)</f>
        <v>0</v>
      </c>
      <c r="M420" s="8"/>
      <c r="N420" s="269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si="29"/>
        <v>0</v>
      </c>
      <c r="M421" s="8"/>
      <c r="N421" s="269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69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69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69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69"/>
    </row>
    <row r="426" spans="1:21" s="3" customFormat="1" ht="12" customHeight="1" thickTop="1" x14ac:dyDescent="0.15">
      <c r="A426" s="159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69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6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6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6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69"/>
    </row>
    <row r="432" spans="1:21" s="3" customFormat="1" ht="12" customHeight="1" thickTop="1" thickBot="1" x14ac:dyDescent="0.2">
      <c r="A432" s="159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69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69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69"/>
    </row>
    <row r="435" spans="1:14" s="3" customFormat="1" ht="12" customHeight="1" x14ac:dyDescent="0.15">
      <c r="A435" s="34" t="s">
        <v>0</v>
      </c>
      <c r="K435" s="56"/>
      <c r="L435" s="13"/>
      <c r="M435" s="8"/>
      <c r="N435" s="269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69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69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0</v>
      </c>
      <c r="G438" s="18">
        <v>36318.43</v>
      </c>
      <c r="H438" s="18">
        <v>0</v>
      </c>
      <c r="I438" s="56">
        <f t="shared" ref="I438:I444" si="33">SUM(F438:H438)</f>
        <v>36318.43</v>
      </c>
      <c r="J438" s="24" t="s">
        <v>289</v>
      </c>
      <c r="K438" s="24" t="s">
        <v>289</v>
      </c>
      <c r="L438" s="24" t="s">
        <v>289</v>
      </c>
      <c r="M438" s="8"/>
      <c r="N438" s="269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0</v>
      </c>
      <c r="G439" s="18">
        <v>0</v>
      </c>
      <c r="H439" s="18">
        <v>0</v>
      </c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69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69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69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69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69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69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36318.43</v>
      </c>
      <c r="H445" s="13">
        <f>SUM(H438:H444)</f>
        <v>0</v>
      </c>
      <c r="I445" s="13">
        <f>SUM(I438:I444)</f>
        <v>36318.43</v>
      </c>
      <c r="J445" s="24" t="s">
        <v>289</v>
      </c>
      <c r="K445" s="24" t="s">
        <v>289</v>
      </c>
      <c r="L445" s="24" t="s">
        <v>289</v>
      </c>
      <c r="M445" s="8"/>
      <c r="N445" s="269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69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69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69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69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69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69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69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>
        <v>0</v>
      </c>
      <c r="G453" s="18">
        <v>0</v>
      </c>
      <c r="H453" s="18">
        <v>0</v>
      </c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69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>
        <v>0</v>
      </c>
      <c r="G454" s="18">
        <v>0</v>
      </c>
      <c r="H454" s="18">
        <v>0</v>
      </c>
      <c r="I454" s="56">
        <f t="shared" si="34"/>
        <v>0</v>
      </c>
      <c r="J454" s="24"/>
      <c r="K454" s="24"/>
      <c r="L454" s="24"/>
      <c r="M454" s="8"/>
      <c r="N454" s="269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69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6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/>
      <c r="K457" s="24"/>
      <c r="L457" s="24"/>
      <c r="M457" s="52"/>
      <c r="N457" s="216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0</v>
      </c>
      <c r="G458" s="18">
        <v>36318.43</v>
      </c>
      <c r="H458" s="18">
        <v>0</v>
      </c>
      <c r="I458" s="56">
        <f t="shared" si="34"/>
        <v>36318.43</v>
      </c>
      <c r="J458" s="24" t="s">
        <v>289</v>
      </c>
      <c r="K458" s="24" t="s">
        <v>289</v>
      </c>
      <c r="L458" s="24" t="s">
        <v>289</v>
      </c>
      <c r="M458" s="52"/>
      <c r="N458" s="216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36318.43</v>
      </c>
      <c r="H459" s="83">
        <f>SUM(H453:H458)</f>
        <v>0</v>
      </c>
      <c r="I459" s="83">
        <f>SUM(I453:I458)</f>
        <v>36318.43</v>
      </c>
      <c r="J459" s="24" t="s">
        <v>289</v>
      </c>
      <c r="K459" s="24" t="s">
        <v>289</v>
      </c>
      <c r="L459" s="24" t="s">
        <v>289</v>
      </c>
      <c r="N459" s="216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6" t="s">
        <v>433</v>
      </c>
      <c r="E460" s="82"/>
      <c r="F460" s="42">
        <f>F451+F459</f>
        <v>0</v>
      </c>
      <c r="G460" s="42">
        <f>G451+G459</f>
        <v>36318.43</v>
      </c>
      <c r="H460" s="42">
        <f>H451+H459</f>
        <v>0</v>
      </c>
      <c r="I460" s="42">
        <f>I451+I459</f>
        <v>36318.43</v>
      </c>
      <c r="J460" s="24" t="s">
        <v>289</v>
      </c>
      <c r="K460" s="24" t="s">
        <v>289</v>
      </c>
      <c r="L460" s="24" t="s">
        <v>289</v>
      </c>
      <c r="N460" s="216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6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6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6"/>
    </row>
    <row r="464" spans="1:23" s="52" customFormat="1" ht="12" customHeight="1" x14ac:dyDescent="0.2">
      <c r="A464" s="188" t="s">
        <v>899</v>
      </c>
      <c r="B464" s="105">
        <v>19</v>
      </c>
      <c r="C464" s="111">
        <v>1</v>
      </c>
      <c r="D464" s="2" t="s">
        <v>433</v>
      </c>
      <c r="E464" s="111"/>
      <c r="F464" s="18">
        <v>154295.12</v>
      </c>
      <c r="G464" s="18">
        <v>0</v>
      </c>
      <c r="H464" s="18">
        <v>0</v>
      </c>
      <c r="I464" s="18">
        <v>0</v>
      </c>
      <c r="J464" s="18">
        <v>21308.98</v>
      </c>
      <c r="K464" s="24" t="s">
        <v>289</v>
      </c>
      <c r="L464" s="24" t="s">
        <v>289</v>
      </c>
      <c r="N464" s="216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6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6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640746.37</v>
      </c>
      <c r="G467" s="18">
        <v>0</v>
      </c>
      <c r="H467" s="18">
        <v>0</v>
      </c>
      <c r="I467" s="18">
        <v>0</v>
      </c>
      <c r="J467" s="18">
        <v>15009.45</v>
      </c>
      <c r="K467" s="24" t="s">
        <v>289</v>
      </c>
      <c r="L467" s="24" t="s">
        <v>289</v>
      </c>
      <c r="N467" s="216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0</v>
      </c>
      <c r="G468" s="18">
        <v>0</v>
      </c>
      <c r="H468" s="18">
        <v>0</v>
      </c>
      <c r="I468" s="18">
        <v>0</v>
      </c>
      <c r="J468" s="18">
        <v>0</v>
      </c>
      <c r="K468" s="24" t="s">
        <v>289</v>
      </c>
      <c r="L468" s="24" t="s">
        <v>289</v>
      </c>
      <c r="N468" s="216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640746.37</v>
      </c>
      <c r="G469" s="53">
        <f>SUM(G467:G468)</f>
        <v>0</v>
      </c>
      <c r="H469" s="53">
        <f>SUM(H467:H468)</f>
        <v>0</v>
      </c>
      <c r="I469" s="53">
        <f>SUM(I467:I468)</f>
        <v>0</v>
      </c>
      <c r="J469" s="53">
        <f>SUM(J467:J468)</f>
        <v>15009.45</v>
      </c>
      <c r="K469" s="24" t="s">
        <v>289</v>
      </c>
      <c r="L469" s="24" t="s">
        <v>289</v>
      </c>
      <c r="N469" s="216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6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718447.47</v>
      </c>
      <c r="G471" s="18">
        <v>0</v>
      </c>
      <c r="H471" s="18">
        <v>0</v>
      </c>
      <c r="I471" s="18">
        <v>0</v>
      </c>
      <c r="J471" s="18">
        <v>0</v>
      </c>
      <c r="K471" s="24" t="s">
        <v>289</v>
      </c>
      <c r="L471" s="24" t="s">
        <v>289</v>
      </c>
      <c r="N471" s="216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0</v>
      </c>
      <c r="G472" s="18">
        <v>0</v>
      </c>
      <c r="H472" s="18">
        <v>0</v>
      </c>
      <c r="I472" s="18">
        <v>0</v>
      </c>
      <c r="J472" s="18">
        <v>0</v>
      </c>
      <c r="K472" s="24" t="s">
        <v>289</v>
      </c>
      <c r="L472" s="24" t="s">
        <v>289</v>
      </c>
      <c r="N472" s="216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718447.47</v>
      </c>
      <c r="G473" s="53">
        <f>SUM(G471:G472)</f>
        <v>0</v>
      </c>
      <c r="H473" s="53">
        <f>SUM(H471:H472)</f>
        <v>0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16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6"/>
    </row>
    <row r="475" spans="1:14" s="52" customFormat="1" ht="12" customHeight="1" x14ac:dyDescent="0.2">
      <c r="A475" s="189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76594.020000000019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36318.43</v>
      </c>
      <c r="K475" s="24" t="s">
        <v>289</v>
      </c>
      <c r="L475" s="24" t="s">
        <v>289</v>
      </c>
      <c r="N475" s="216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6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6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6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6"/>
    </row>
    <row r="480" spans="1:14" s="52" customFormat="1" ht="12" customHeight="1" x14ac:dyDescent="0.2">
      <c r="A480" s="174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6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6"/>
    </row>
    <row r="482" spans="1:14" s="52" customFormat="1" ht="12" customHeight="1" x14ac:dyDescent="0.2">
      <c r="A482" s="173" t="s">
        <v>909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6"/>
    </row>
    <row r="483" spans="1:14" s="52" customFormat="1" ht="12" customHeight="1" x14ac:dyDescent="0.2">
      <c r="A483" s="173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6"/>
    </row>
    <row r="484" spans="1:14" s="52" customFormat="1" ht="12" customHeight="1" x14ac:dyDescent="0.2">
      <c r="A484" s="173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6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6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6"/>
    </row>
    <row r="487" spans="1:14" s="52" customFormat="1" ht="12" customHeight="1" x14ac:dyDescent="0.2">
      <c r="A487" s="146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6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6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3">
        <v>5</v>
      </c>
      <c r="G489" s="153"/>
      <c r="H489" s="153"/>
      <c r="I489" s="153"/>
      <c r="J489" s="153"/>
      <c r="K489" s="24" t="s">
        <v>289</v>
      </c>
      <c r="L489" s="24" t="s">
        <v>289</v>
      </c>
      <c r="N489" s="216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4"/>
      <c r="G490" s="154"/>
      <c r="H490" s="153"/>
      <c r="I490" s="153"/>
      <c r="J490" s="153"/>
      <c r="K490" s="24" t="s">
        <v>289</v>
      </c>
      <c r="L490" s="24" t="s">
        <v>289</v>
      </c>
      <c r="N490" s="216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4"/>
      <c r="G491" s="154"/>
      <c r="H491" s="153"/>
      <c r="I491" s="153"/>
      <c r="J491" s="153"/>
      <c r="K491" s="24" t="s">
        <v>289</v>
      </c>
      <c r="L491" s="24" t="s">
        <v>289</v>
      </c>
      <c r="N491" s="216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16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6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16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6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16"/>
    </row>
    <row r="497" spans="1:14" s="52" customFormat="1" ht="12" customHeight="1" x14ac:dyDescent="0.2">
      <c r="A497" s="199" t="s">
        <v>626</v>
      </c>
      <c r="B497" s="200">
        <v>20</v>
      </c>
      <c r="C497" s="201">
        <v>9</v>
      </c>
      <c r="D497" s="202" t="s">
        <v>433</v>
      </c>
      <c r="E497" s="201"/>
      <c r="F497" s="203"/>
      <c r="G497" s="203"/>
      <c r="H497" s="203"/>
      <c r="I497" s="203"/>
      <c r="J497" s="203"/>
      <c r="K497" s="204">
        <f t="shared" si="35"/>
        <v>0</v>
      </c>
      <c r="L497" s="205" t="s">
        <v>289</v>
      </c>
      <c r="N497" s="216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16"/>
    </row>
    <row r="499" spans="1:14" s="52" customFormat="1" ht="12" customHeight="1" thickTop="1" x14ac:dyDescent="0.2">
      <c r="A499" s="139" t="s">
        <v>628</v>
      </c>
      <c r="B499" s="44">
        <v>20</v>
      </c>
      <c r="C499" s="194">
        <v>11</v>
      </c>
      <c r="D499" s="39" t="s">
        <v>433</v>
      </c>
      <c r="E499" s="194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16"/>
    </row>
    <row r="500" spans="1:14" s="52" customFormat="1" ht="12" customHeight="1" x14ac:dyDescent="0.2">
      <c r="A500" s="199" t="s">
        <v>655</v>
      </c>
      <c r="B500" s="200">
        <v>20</v>
      </c>
      <c r="C500" s="201">
        <v>12</v>
      </c>
      <c r="D500" s="202" t="s">
        <v>433</v>
      </c>
      <c r="E500" s="201"/>
      <c r="F500" s="203"/>
      <c r="G500" s="203"/>
      <c r="H500" s="203"/>
      <c r="I500" s="203"/>
      <c r="J500" s="203"/>
      <c r="K500" s="204">
        <f t="shared" si="35"/>
        <v>0</v>
      </c>
      <c r="L500" s="205" t="s">
        <v>289</v>
      </c>
      <c r="N500" s="216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16"/>
    </row>
    <row r="502" spans="1:14" s="52" customFormat="1" ht="12" customHeight="1" thickTop="1" x14ac:dyDescent="0.2">
      <c r="A502" s="139" t="s">
        <v>630</v>
      </c>
      <c r="B502" s="44">
        <v>20</v>
      </c>
      <c r="C502" s="194">
        <v>14</v>
      </c>
      <c r="D502" s="39" t="s">
        <v>433</v>
      </c>
      <c r="E502" s="194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16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6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6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6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6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6"/>
    </row>
    <row r="508" spans="1:14" s="52" customFormat="1" ht="12" customHeight="1" x14ac:dyDescent="0.2">
      <c r="A508" s="146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6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6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6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6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6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6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6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6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6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6" t="s">
        <v>693</v>
      </c>
      <c r="G517" s="176" t="s">
        <v>694</v>
      </c>
      <c r="H517" s="176" t="s">
        <v>695</v>
      </c>
      <c r="I517" s="176" t="s">
        <v>696</v>
      </c>
      <c r="J517" s="176" t="s">
        <v>697</v>
      </c>
      <c r="K517" s="176" t="s">
        <v>698</v>
      </c>
      <c r="L517" s="106"/>
      <c r="N517" s="216"/>
    </row>
    <row r="518" spans="1:14" s="52" customFormat="1" ht="12" customHeight="1" x14ac:dyDescent="0.2">
      <c r="A518" s="177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6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6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0</v>
      </c>
      <c r="G520" s="18">
        <v>0</v>
      </c>
      <c r="H520" s="18">
        <v>143092.62</v>
      </c>
      <c r="I520" s="18">
        <v>0</v>
      </c>
      <c r="J520" s="18">
        <v>0</v>
      </c>
      <c r="K520" s="18">
        <v>0</v>
      </c>
      <c r="L520" s="88">
        <f>SUM(F520:K520)</f>
        <v>143092.62</v>
      </c>
      <c r="N520" s="216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0</v>
      </c>
      <c r="G521" s="18">
        <v>0</v>
      </c>
      <c r="H521" s="18">
        <v>0</v>
      </c>
      <c r="I521" s="18">
        <v>0</v>
      </c>
      <c r="J521" s="18">
        <v>0</v>
      </c>
      <c r="K521" s="18">
        <v>0</v>
      </c>
      <c r="L521" s="88">
        <f>SUM(F521:K521)</f>
        <v>0</v>
      </c>
      <c r="N521" s="216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0</v>
      </c>
      <c r="G522" s="18">
        <v>0</v>
      </c>
      <c r="H522" s="18">
        <v>17505.18</v>
      </c>
      <c r="I522" s="18">
        <v>0</v>
      </c>
      <c r="J522" s="18">
        <v>0</v>
      </c>
      <c r="K522" s="18">
        <v>0</v>
      </c>
      <c r="L522" s="88">
        <f>SUM(F522:K522)</f>
        <v>17505.18</v>
      </c>
      <c r="N522" s="216"/>
    </row>
    <row r="523" spans="1:14" s="52" customFormat="1" ht="12" customHeight="1" thickTop="1" x14ac:dyDescent="0.2">
      <c r="A523" s="139" t="s">
        <v>63</v>
      </c>
      <c r="B523" s="107">
        <v>21</v>
      </c>
      <c r="C523" s="194">
        <v>4</v>
      </c>
      <c r="D523" s="195" t="s">
        <v>433</v>
      </c>
      <c r="E523" s="194"/>
      <c r="F523" s="108">
        <f>SUM(F520:F522)</f>
        <v>0</v>
      </c>
      <c r="G523" s="108">
        <f t="shared" ref="G523:L523" si="36">SUM(G520:G522)</f>
        <v>0</v>
      </c>
      <c r="H523" s="108">
        <f t="shared" si="36"/>
        <v>160597.79999999999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160597.79999999999</v>
      </c>
      <c r="N523" s="216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6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0</v>
      </c>
      <c r="G525" s="18">
        <v>0</v>
      </c>
      <c r="H525" s="18">
        <v>0</v>
      </c>
      <c r="I525" s="18">
        <v>0</v>
      </c>
      <c r="J525" s="18">
        <v>0</v>
      </c>
      <c r="K525" s="18">
        <v>0</v>
      </c>
      <c r="L525" s="88">
        <f>SUM(F525:K525)</f>
        <v>0</v>
      </c>
      <c r="M525" s="8"/>
      <c r="N525" s="269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0</v>
      </c>
      <c r="G526" s="18">
        <v>0</v>
      </c>
      <c r="H526" s="18">
        <v>0</v>
      </c>
      <c r="I526" s="18">
        <v>0</v>
      </c>
      <c r="J526" s="18">
        <v>0</v>
      </c>
      <c r="K526" s="18">
        <v>0</v>
      </c>
      <c r="L526" s="88">
        <f>SUM(F526:K526)</f>
        <v>0</v>
      </c>
      <c r="M526" s="8"/>
      <c r="N526" s="269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8">
        <f>SUM(F527:K527)</f>
        <v>0</v>
      </c>
      <c r="M527" s="8"/>
      <c r="N527" s="269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7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0</v>
      </c>
      <c r="M528" s="8"/>
      <c r="N528" s="269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69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0</v>
      </c>
      <c r="G530" s="18">
        <v>0</v>
      </c>
      <c r="H530" s="18">
        <v>1086.07</v>
      </c>
      <c r="I530" s="18">
        <v>0</v>
      </c>
      <c r="J530" s="18">
        <v>0</v>
      </c>
      <c r="K530" s="18">
        <v>0</v>
      </c>
      <c r="L530" s="88">
        <f>SUM(F530:K530)</f>
        <v>1086.07</v>
      </c>
      <c r="M530" s="8"/>
      <c r="N530" s="269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0</v>
      </c>
      <c r="G531" s="18">
        <v>0</v>
      </c>
      <c r="H531" s="18">
        <v>0</v>
      </c>
      <c r="I531" s="18">
        <v>0</v>
      </c>
      <c r="J531" s="18">
        <v>0</v>
      </c>
      <c r="K531" s="18">
        <v>0</v>
      </c>
      <c r="L531" s="88">
        <f>SUM(F531:K531)</f>
        <v>0</v>
      </c>
      <c r="M531" s="8"/>
      <c r="N531" s="269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0</v>
      </c>
      <c r="G532" s="18">
        <v>0</v>
      </c>
      <c r="H532" s="18">
        <v>839.59</v>
      </c>
      <c r="I532" s="18">
        <v>0</v>
      </c>
      <c r="J532" s="18">
        <v>0</v>
      </c>
      <c r="K532" s="18">
        <v>0</v>
      </c>
      <c r="L532" s="88">
        <f>SUM(F532:K532)</f>
        <v>839.59</v>
      </c>
      <c r="M532" s="8"/>
      <c r="N532" s="269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7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1925.6599999999999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1925.6599999999999</v>
      </c>
      <c r="M533" s="8"/>
      <c r="N533" s="269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3" t="s">
        <v>289</v>
      </c>
      <c r="G534" s="193" t="s">
        <v>289</v>
      </c>
      <c r="H534" s="193" t="s">
        <v>289</v>
      </c>
      <c r="I534" s="193" t="s">
        <v>289</v>
      </c>
      <c r="J534" s="193" t="s">
        <v>289</v>
      </c>
      <c r="K534" s="193" t="s">
        <v>289</v>
      </c>
      <c r="L534" s="193" t="s">
        <v>289</v>
      </c>
      <c r="M534" s="8"/>
      <c r="N534" s="269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>
        <v>0</v>
      </c>
      <c r="G535" s="18">
        <v>0</v>
      </c>
      <c r="H535" s="18">
        <v>0</v>
      </c>
      <c r="I535" s="18">
        <v>0</v>
      </c>
      <c r="J535" s="18">
        <v>0</v>
      </c>
      <c r="K535" s="18">
        <v>0</v>
      </c>
      <c r="L535" s="88">
        <f>SUM(F535:K535)</f>
        <v>0</v>
      </c>
      <c r="M535" s="8"/>
      <c r="N535" s="269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69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69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7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69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69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0</v>
      </c>
      <c r="G540" s="18">
        <v>0</v>
      </c>
      <c r="H540" s="18">
        <v>10900</v>
      </c>
      <c r="I540" s="18">
        <v>0</v>
      </c>
      <c r="J540" s="18">
        <v>0</v>
      </c>
      <c r="K540" s="18">
        <v>0</v>
      </c>
      <c r="L540" s="88">
        <f>SUM(F540:K540)</f>
        <v>10900</v>
      </c>
      <c r="M540" s="8"/>
      <c r="N540" s="269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0</v>
      </c>
      <c r="G541" s="18">
        <v>0</v>
      </c>
      <c r="H541" s="18">
        <v>0</v>
      </c>
      <c r="I541" s="18">
        <v>0</v>
      </c>
      <c r="J541" s="18">
        <v>0</v>
      </c>
      <c r="K541" s="18">
        <v>0</v>
      </c>
      <c r="L541" s="88">
        <f>SUM(F541:K541)</f>
        <v>0</v>
      </c>
      <c r="M541" s="8"/>
      <c r="N541" s="269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0</v>
      </c>
      <c r="G542" s="18">
        <v>0</v>
      </c>
      <c r="H542" s="18">
        <v>0</v>
      </c>
      <c r="I542" s="18">
        <v>0</v>
      </c>
      <c r="J542" s="18">
        <v>0</v>
      </c>
      <c r="K542" s="18">
        <v>0</v>
      </c>
      <c r="L542" s="88">
        <f>SUM(F542:K542)</f>
        <v>0</v>
      </c>
      <c r="M542" s="8"/>
      <c r="N542" s="269"/>
    </row>
    <row r="543" spans="1:14" s="3" customFormat="1" ht="12" customHeight="1" thickTop="1" thickBot="1" x14ac:dyDescent="0.2">
      <c r="A543" s="130" t="s">
        <v>71</v>
      </c>
      <c r="B543" s="190">
        <v>21</v>
      </c>
      <c r="C543" s="190">
        <v>20</v>
      </c>
      <c r="D543" s="191" t="s">
        <v>433</v>
      </c>
      <c r="E543" s="190"/>
      <c r="F543" s="192">
        <f>SUM(F540:F542)</f>
        <v>0</v>
      </c>
      <c r="G543" s="192">
        <f t="shared" ref="G543:L543" si="40">SUM(G540:G542)</f>
        <v>0</v>
      </c>
      <c r="H543" s="192">
        <f t="shared" si="40"/>
        <v>10900</v>
      </c>
      <c r="I543" s="192">
        <f t="shared" si="40"/>
        <v>0</v>
      </c>
      <c r="J543" s="192">
        <f t="shared" si="40"/>
        <v>0</v>
      </c>
      <c r="K543" s="192">
        <f t="shared" si="40"/>
        <v>0</v>
      </c>
      <c r="L543" s="192">
        <f t="shared" si="40"/>
        <v>10900</v>
      </c>
      <c r="M543" s="8"/>
      <c r="N543" s="269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7" t="s">
        <v>433</v>
      </c>
      <c r="E544" s="107"/>
      <c r="F544" s="89">
        <f>F523+F528+F533+F538+F543</f>
        <v>0</v>
      </c>
      <c r="G544" s="89">
        <f t="shared" ref="G544:L544" si="41">G523+G528+G533+G538+G543</f>
        <v>0</v>
      </c>
      <c r="H544" s="89">
        <f t="shared" si="41"/>
        <v>173423.46</v>
      </c>
      <c r="I544" s="89">
        <f t="shared" si="41"/>
        <v>0</v>
      </c>
      <c r="J544" s="89">
        <f t="shared" si="41"/>
        <v>0</v>
      </c>
      <c r="K544" s="89">
        <f t="shared" si="41"/>
        <v>0</v>
      </c>
      <c r="L544" s="89">
        <f t="shared" si="41"/>
        <v>173423.46</v>
      </c>
      <c r="M544" s="8"/>
      <c r="N544" s="269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69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69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69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143092.62</v>
      </c>
      <c r="G548" s="87">
        <f>L525</f>
        <v>0</v>
      </c>
      <c r="H548" s="87">
        <f>L530</f>
        <v>1086.07</v>
      </c>
      <c r="I548" s="87">
        <f>L535</f>
        <v>0</v>
      </c>
      <c r="J548" s="87">
        <f>L540</f>
        <v>10900</v>
      </c>
      <c r="K548" s="87">
        <f>SUM(F548:J548)</f>
        <v>155078.69</v>
      </c>
      <c r="L548" s="24" t="s">
        <v>289</v>
      </c>
      <c r="M548" s="8"/>
      <c r="N548" s="269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69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17505.18</v>
      </c>
      <c r="G550" s="87">
        <f>L527</f>
        <v>0</v>
      </c>
      <c r="H550" s="87">
        <f>L532</f>
        <v>839.59</v>
      </c>
      <c r="I550" s="87">
        <f>L537</f>
        <v>0</v>
      </c>
      <c r="J550" s="87">
        <f>L542</f>
        <v>0</v>
      </c>
      <c r="K550" s="87">
        <f>SUM(F550:J550)</f>
        <v>18344.77</v>
      </c>
      <c r="L550" s="24" t="s">
        <v>289</v>
      </c>
      <c r="M550" s="8"/>
      <c r="N550" s="269"/>
    </row>
    <row r="551" spans="1:14" s="3" customFormat="1" ht="12" customHeight="1" thickTop="1" x14ac:dyDescent="0.15">
      <c r="A551" s="171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160597.79999999999</v>
      </c>
      <c r="G551" s="89">
        <f t="shared" si="42"/>
        <v>0</v>
      </c>
      <c r="H551" s="89">
        <f t="shared" si="42"/>
        <v>1925.6599999999999</v>
      </c>
      <c r="I551" s="89">
        <f t="shared" si="42"/>
        <v>0</v>
      </c>
      <c r="J551" s="89">
        <f t="shared" si="42"/>
        <v>10900</v>
      </c>
      <c r="K551" s="89">
        <f t="shared" si="42"/>
        <v>173423.46</v>
      </c>
      <c r="L551" s="24"/>
      <c r="M551" s="8"/>
      <c r="N551" s="269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69"/>
    </row>
    <row r="553" spans="1:14" s="3" customFormat="1" ht="12" customHeight="1" x14ac:dyDescent="0.15">
      <c r="B553" s="105"/>
      <c r="C553" s="115"/>
      <c r="D553" s="115"/>
      <c r="E553" s="115"/>
      <c r="F553" s="176" t="s">
        <v>693</v>
      </c>
      <c r="G553" s="176" t="s">
        <v>694</v>
      </c>
      <c r="H553" s="176" t="s">
        <v>695</v>
      </c>
      <c r="I553" s="176" t="s">
        <v>696</v>
      </c>
      <c r="J553" s="176" t="s">
        <v>697</v>
      </c>
      <c r="K553" s="176" t="s">
        <v>698</v>
      </c>
      <c r="L553" s="106"/>
      <c r="M553" s="8"/>
      <c r="N553" s="269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69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69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0</v>
      </c>
      <c r="G556" s="18">
        <v>0</v>
      </c>
      <c r="H556" s="18">
        <v>0</v>
      </c>
      <c r="I556" s="18">
        <v>0</v>
      </c>
      <c r="J556" s="18">
        <v>0</v>
      </c>
      <c r="K556" s="18">
        <v>0</v>
      </c>
      <c r="L556" s="88">
        <f>SUM(F556:K556)</f>
        <v>0</v>
      </c>
      <c r="M556" s="8"/>
      <c r="N556" s="269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  <c r="N557" s="269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69"/>
    </row>
    <row r="559" spans="1:14" s="3" customFormat="1" ht="12" customHeight="1" thickTop="1" x14ac:dyDescent="0.15">
      <c r="A559" s="139" t="s">
        <v>63</v>
      </c>
      <c r="B559" s="107">
        <v>22</v>
      </c>
      <c r="C559" s="194">
        <v>4</v>
      </c>
      <c r="D559" s="195" t="s">
        <v>433</v>
      </c>
      <c r="E559" s="194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69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69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0</v>
      </c>
      <c r="G561" s="18">
        <v>0</v>
      </c>
      <c r="H561" s="18">
        <v>0</v>
      </c>
      <c r="I561" s="18">
        <v>0</v>
      </c>
      <c r="J561" s="18">
        <v>0</v>
      </c>
      <c r="K561" s="18">
        <v>0</v>
      </c>
      <c r="L561" s="88">
        <f>SUM(F561:K561)</f>
        <v>0</v>
      </c>
      <c r="M561" s="8"/>
      <c r="N561" s="269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69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  <c r="N563" s="269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5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69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69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0</v>
      </c>
      <c r="G566" s="18">
        <v>0</v>
      </c>
      <c r="H566" s="18">
        <v>0</v>
      </c>
      <c r="I566" s="18">
        <v>0</v>
      </c>
      <c r="J566" s="18">
        <v>0</v>
      </c>
      <c r="K566" s="18">
        <v>0</v>
      </c>
      <c r="L566" s="88">
        <f>SUM(F566:K566)</f>
        <v>0</v>
      </c>
      <c r="M566" s="8"/>
      <c r="N566" s="269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8">
        <f>SUM(F567:K567)</f>
        <v>0</v>
      </c>
      <c r="M567" s="8"/>
      <c r="N567" s="269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  <c r="N568" s="269"/>
    </row>
    <row r="569" spans="1:14" s="3" customFormat="1" ht="12" customHeight="1" thickTop="1" thickBot="1" x14ac:dyDescent="0.2">
      <c r="A569" s="130" t="s">
        <v>67</v>
      </c>
      <c r="B569" s="190">
        <v>22</v>
      </c>
      <c r="C569" s="190">
        <v>12</v>
      </c>
      <c r="D569" s="196" t="s">
        <v>433</v>
      </c>
      <c r="E569" s="190"/>
      <c r="F569" s="192">
        <f>SUM(F566:F568)</f>
        <v>0</v>
      </c>
      <c r="G569" s="192">
        <f t="shared" ref="G569:L569" si="45">SUM(G566:G568)</f>
        <v>0</v>
      </c>
      <c r="H569" s="192">
        <f t="shared" si="45"/>
        <v>0</v>
      </c>
      <c r="I569" s="192">
        <f t="shared" si="45"/>
        <v>0</v>
      </c>
      <c r="J569" s="192">
        <f t="shared" si="45"/>
        <v>0</v>
      </c>
      <c r="K569" s="192">
        <f t="shared" si="45"/>
        <v>0</v>
      </c>
      <c r="L569" s="192">
        <f t="shared" si="45"/>
        <v>0</v>
      </c>
      <c r="M569" s="8"/>
      <c r="N569" s="269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7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69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69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69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69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0</v>
      </c>
      <c r="G574" s="18">
        <v>0</v>
      </c>
      <c r="H574" s="18">
        <v>0</v>
      </c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69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>
        <v>235253.98</v>
      </c>
      <c r="G575" s="18">
        <v>0</v>
      </c>
      <c r="H575" s="18">
        <v>224498.63</v>
      </c>
      <c r="I575" s="87">
        <f t="shared" ref="I575:I586" si="47">SUM(F575:H575)</f>
        <v>459752.61</v>
      </c>
      <c r="J575" s="24" t="s">
        <v>289</v>
      </c>
      <c r="K575" s="24" t="s">
        <v>289</v>
      </c>
      <c r="L575" s="24" t="s">
        <v>289</v>
      </c>
      <c r="M575" s="8"/>
      <c r="N575" s="269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0</v>
      </c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69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69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1377.18</v>
      </c>
      <c r="G578" s="18">
        <v>0</v>
      </c>
      <c r="H578" s="18">
        <v>0</v>
      </c>
      <c r="I578" s="87">
        <f t="shared" si="47"/>
        <v>1377.18</v>
      </c>
      <c r="J578" s="24" t="s">
        <v>289</v>
      </c>
      <c r="K578" s="24" t="s">
        <v>289</v>
      </c>
      <c r="L578" s="24" t="s">
        <v>289</v>
      </c>
      <c r="M578" s="8"/>
      <c r="N578" s="269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46040.480000000003</v>
      </c>
      <c r="G579" s="18">
        <v>0</v>
      </c>
      <c r="H579" s="18">
        <v>17505.18</v>
      </c>
      <c r="I579" s="87">
        <f t="shared" si="47"/>
        <v>63545.66</v>
      </c>
      <c r="J579" s="24" t="s">
        <v>289</v>
      </c>
      <c r="K579" s="24" t="s">
        <v>289</v>
      </c>
      <c r="L579" s="24" t="s">
        <v>289</v>
      </c>
      <c r="M579" s="8"/>
      <c r="N579" s="269"/>
    </row>
    <row r="580" spans="1:14" s="3" customFormat="1" ht="12" customHeight="1" x14ac:dyDescent="0.15">
      <c r="A580" s="145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0</v>
      </c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69"/>
    </row>
    <row r="581" spans="1:14" s="3" customFormat="1" ht="12" customHeight="1" x14ac:dyDescent="0.15">
      <c r="A581" s="145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57084.88</v>
      </c>
      <c r="G581" s="18">
        <v>0</v>
      </c>
      <c r="H581" s="18">
        <v>0</v>
      </c>
      <c r="I581" s="87">
        <f t="shared" si="47"/>
        <v>57084.88</v>
      </c>
      <c r="J581" s="24" t="s">
        <v>289</v>
      </c>
      <c r="K581" s="24" t="s">
        <v>289</v>
      </c>
      <c r="L581" s="24" t="s">
        <v>289</v>
      </c>
      <c r="M581" s="8"/>
      <c r="N581" s="269"/>
    </row>
    <row r="582" spans="1:14" s="3" customFormat="1" ht="12" customHeight="1" x14ac:dyDescent="0.15">
      <c r="A582" s="145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38590.080000000002</v>
      </c>
      <c r="G582" s="18">
        <v>0</v>
      </c>
      <c r="H582" s="18">
        <v>0</v>
      </c>
      <c r="I582" s="87">
        <f t="shared" si="47"/>
        <v>38590.080000000002</v>
      </c>
      <c r="J582" s="24" t="s">
        <v>289</v>
      </c>
      <c r="K582" s="24" t="s">
        <v>289</v>
      </c>
      <c r="L582" s="24" t="s">
        <v>289</v>
      </c>
      <c r="M582" s="8"/>
      <c r="N582" s="269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>
        <v>0</v>
      </c>
      <c r="G583" s="18">
        <v>0</v>
      </c>
      <c r="H583" s="18">
        <v>0</v>
      </c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69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>
        <v>0</v>
      </c>
      <c r="G584" s="18">
        <v>0</v>
      </c>
      <c r="H584" s="18">
        <v>0</v>
      </c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69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>
        <v>0</v>
      </c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69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>
        <v>0</v>
      </c>
      <c r="G586" s="18">
        <v>0</v>
      </c>
      <c r="H586" s="18">
        <v>0</v>
      </c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69"/>
    </row>
    <row r="587" spans="1:14" s="3" customFormat="1" ht="12" customHeight="1" x14ac:dyDescent="0.15">
      <c r="A587" s="172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69"/>
    </row>
    <row r="588" spans="1:14" s="3" customFormat="1" ht="12" customHeight="1" x14ac:dyDescent="0.15">
      <c r="A588" s="146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69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69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29698.32</v>
      </c>
      <c r="I590" s="18">
        <v>0</v>
      </c>
      <c r="J590" s="18">
        <v>29698.32</v>
      </c>
      <c r="K590" s="104">
        <f t="shared" ref="K590:K596" si="48">SUM(H590:J590)</f>
        <v>59396.639999999999</v>
      </c>
      <c r="L590" s="24" t="s">
        <v>289</v>
      </c>
      <c r="M590" s="8"/>
      <c r="N590" s="269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10900</v>
      </c>
      <c r="I591" s="18">
        <v>0</v>
      </c>
      <c r="J591" s="18">
        <v>0</v>
      </c>
      <c r="K591" s="104">
        <f t="shared" si="48"/>
        <v>10900</v>
      </c>
      <c r="L591" s="24" t="s">
        <v>289</v>
      </c>
      <c r="M591" s="8"/>
      <c r="N591" s="269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>
        <v>0</v>
      </c>
      <c r="J592" s="18">
        <v>0</v>
      </c>
      <c r="K592" s="104">
        <f t="shared" si="48"/>
        <v>0</v>
      </c>
      <c r="L592" s="24" t="s">
        <v>289</v>
      </c>
      <c r="M592" s="8"/>
      <c r="N592" s="269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0</v>
      </c>
      <c r="I593" s="18">
        <v>0</v>
      </c>
      <c r="J593" s="18">
        <v>0</v>
      </c>
      <c r="K593" s="104">
        <f t="shared" si="48"/>
        <v>0</v>
      </c>
      <c r="L593" s="24" t="s">
        <v>289</v>
      </c>
      <c r="M593" s="8"/>
      <c r="N593" s="269"/>
    </row>
    <row r="594" spans="1:14" s="3" customFormat="1" ht="12" customHeight="1" x14ac:dyDescent="0.15">
      <c r="A594" s="170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0</v>
      </c>
      <c r="I594" s="18">
        <v>0</v>
      </c>
      <c r="J594" s="18">
        <v>0</v>
      </c>
      <c r="K594" s="104">
        <f t="shared" si="48"/>
        <v>0</v>
      </c>
      <c r="L594" s="24" t="s">
        <v>289</v>
      </c>
      <c r="M594" s="8"/>
      <c r="N594" s="269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0</v>
      </c>
      <c r="I595" s="18">
        <v>0</v>
      </c>
      <c r="J595" s="18">
        <v>0</v>
      </c>
      <c r="K595" s="104">
        <f t="shared" si="48"/>
        <v>0</v>
      </c>
      <c r="L595" s="24" t="s">
        <v>289</v>
      </c>
      <c r="M595" s="8"/>
      <c r="N595" s="269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289</v>
      </c>
      <c r="M596" s="8"/>
      <c r="N596" s="269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7">
        <v>2700</v>
      </c>
      <c r="G597" s="148" t="s">
        <v>97</v>
      </c>
      <c r="H597" s="108">
        <f>SUM(H590:H596)</f>
        <v>40598.32</v>
      </c>
      <c r="I597" s="108">
        <f>SUM(I590:I596)</f>
        <v>0</v>
      </c>
      <c r="J597" s="108">
        <f>SUM(J590:J596)</f>
        <v>29698.32</v>
      </c>
      <c r="K597" s="108">
        <f>SUM(K590:K596)</f>
        <v>70296.639999999999</v>
      </c>
      <c r="L597" s="24" t="s">
        <v>289</v>
      </c>
      <c r="M597" s="8"/>
      <c r="N597" s="269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69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69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69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0</v>
      </c>
      <c r="I601" s="18">
        <v>0</v>
      </c>
      <c r="J601" s="18">
        <v>0</v>
      </c>
      <c r="K601" s="104">
        <f>SUM(H601:J601)</f>
        <v>0</v>
      </c>
      <c r="L601" s="24" t="s">
        <v>289</v>
      </c>
      <c r="M601" s="8"/>
      <c r="N601" s="269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69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289</v>
      </c>
      <c r="M603" s="8"/>
      <c r="N603" s="269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8" t="s">
        <v>477</v>
      </c>
      <c r="G604" s="147">
        <v>700</v>
      </c>
      <c r="H604" s="108">
        <f>SUM(H601:H603)</f>
        <v>0</v>
      </c>
      <c r="I604" s="108">
        <f>SUM(I601:I603)</f>
        <v>0</v>
      </c>
      <c r="J604" s="108">
        <f>SUM(J601:J603)</f>
        <v>0</v>
      </c>
      <c r="K604" s="108">
        <f>SUM(K601:K603)</f>
        <v>0</v>
      </c>
      <c r="L604" s="24" t="s">
        <v>289</v>
      </c>
      <c r="M604" s="8"/>
      <c r="N604" s="269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69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69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69"/>
    </row>
    <row r="608" spans="1:14" s="3" customFormat="1" ht="12" customHeight="1" x14ac:dyDescent="0.15">
      <c r="B608" s="105"/>
      <c r="C608" s="105"/>
      <c r="D608" s="105"/>
      <c r="E608" s="105"/>
      <c r="F608" s="176" t="s">
        <v>693</v>
      </c>
      <c r="G608" s="176" t="s">
        <v>694</v>
      </c>
      <c r="H608" s="176" t="s">
        <v>695</v>
      </c>
      <c r="I608" s="176" t="s">
        <v>696</v>
      </c>
      <c r="J608" s="176" t="s">
        <v>697</v>
      </c>
      <c r="K608" s="176" t="s">
        <v>698</v>
      </c>
      <c r="L608" s="88"/>
      <c r="M608" s="8"/>
      <c r="N608" s="269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69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0</v>
      </c>
      <c r="G610" s="18">
        <v>0</v>
      </c>
      <c r="H610" s="18">
        <v>0</v>
      </c>
      <c r="I610" s="18">
        <v>0</v>
      </c>
      <c r="J610" s="18">
        <v>0</v>
      </c>
      <c r="K610" s="18">
        <v>0</v>
      </c>
      <c r="L610" s="88">
        <f>SUM(F610:K610)</f>
        <v>0</v>
      </c>
      <c r="M610" s="8"/>
      <c r="N610" s="269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0</v>
      </c>
      <c r="G611" s="18">
        <v>0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0</v>
      </c>
      <c r="M611" s="8"/>
      <c r="N611" s="269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  <c r="N612" s="269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69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49" t="s">
        <v>53</v>
      </c>
      <c r="G615" s="150"/>
      <c r="H615" s="150"/>
      <c r="I615" s="149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95168.21</v>
      </c>
      <c r="H616" s="109">
        <f>SUM(F51)</f>
        <v>95168.21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36318.43</v>
      </c>
      <c r="H620" s="109">
        <f>SUM(J51)</f>
        <v>36318.43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76594.02</v>
      </c>
      <c r="H621" s="109">
        <f>F475</f>
        <v>76594.020000000019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36318.43</v>
      </c>
      <c r="H625" s="109">
        <f>J475</f>
        <v>36318.43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640746.37</v>
      </c>
      <c r="H626" s="104">
        <f>SUM(F467)</f>
        <v>640746.37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0</v>
      </c>
      <c r="H627" s="104">
        <f>SUM(G467)</f>
        <v>0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0</v>
      </c>
      <c r="H628" s="104">
        <f>SUM(H467)</f>
        <v>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15009.45</v>
      </c>
      <c r="H630" s="104">
        <f>SUM(J467)</f>
        <v>15009.45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718447.47</v>
      </c>
      <c r="H631" s="104">
        <f>SUM(F471)</f>
        <v>718447.47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0</v>
      </c>
      <c r="H632" s="104">
        <f>SUM(H471)</f>
        <v>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8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0</v>
      </c>
      <c r="H634" s="104">
        <f>SUM(G471)</f>
        <v>0</v>
      </c>
      <c r="I634" s="140" t="s">
        <v>114</v>
      </c>
      <c r="J634" s="109">
        <f t="shared" si="50"/>
        <v>0</v>
      </c>
      <c r="K634" s="85"/>
      <c r="L634" s="88"/>
      <c r="M634" s="167"/>
    </row>
    <row r="635" spans="1:13" s="168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7"/>
    </row>
    <row r="636" spans="1:13" s="3" customFormat="1" ht="12" customHeight="1" x14ac:dyDescent="0.15">
      <c r="A636" s="160"/>
      <c r="B636" s="161"/>
      <c r="C636" s="161"/>
      <c r="D636" s="161"/>
      <c r="E636" s="161"/>
      <c r="F636" s="162" t="s">
        <v>478</v>
      </c>
      <c r="G636" s="150">
        <f>SUM(L407)</f>
        <v>15009.45</v>
      </c>
      <c r="H636" s="163">
        <f>SUM(J467)</f>
        <v>15009.45</v>
      </c>
      <c r="I636" s="164" t="s">
        <v>110</v>
      </c>
      <c r="J636" s="150">
        <f t="shared" si="50"/>
        <v>0</v>
      </c>
      <c r="K636" s="165"/>
      <c r="L636" s="166"/>
      <c r="M636" s="8"/>
    </row>
    <row r="637" spans="1:13" s="3" customFormat="1" ht="12" customHeight="1" x14ac:dyDescent="0.15">
      <c r="A637" s="160"/>
      <c r="B637" s="161"/>
      <c r="C637" s="161"/>
      <c r="D637" s="161"/>
      <c r="E637" s="161"/>
      <c r="F637" s="162" t="s">
        <v>479</v>
      </c>
      <c r="G637" s="150">
        <f>SUM(L433)</f>
        <v>0</v>
      </c>
      <c r="H637" s="163">
        <f>SUM(J471)</f>
        <v>0</v>
      </c>
      <c r="I637" s="164" t="s">
        <v>117</v>
      </c>
      <c r="J637" s="150">
        <f t="shared" si="50"/>
        <v>0</v>
      </c>
      <c r="K637" s="165"/>
      <c r="L637" s="166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36318.43</v>
      </c>
      <c r="H639" s="104">
        <f>SUM(G460)</f>
        <v>36318.43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36318.43</v>
      </c>
      <c r="H641" s="104">
        <f>SUM(I460)</f>
        <v>36318.43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9.4499999999999993</v>
      </c>
      <c r="H643" s="104">
        <f>H407</f>
        <v>9.4499999999999993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15000</v>
      </c>
      <c r="H644" s="104">
        <f>G407</f>
        <v>15000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15009.45</v>
      </c>
      <c r="H645" s="104">
        <f>L407</f>
        <v>15009.45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70296.639999999999</v>
      </c>
      <c r="H646" s="104">
        <f>L207+L225+L243</f>
        <v>70296.639999999999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0</v>
      </c>
      <c r="H647" s="104">
        <f>(J256+J337)-(J254+J335)</f>
        <v>0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40598.32</v>
      </c>
      <c r="H648" s="104">
        <f>H597</f>
        <v>40598.32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29698.32</v>
      </c>
      <c r="H650" s="104">
        <f>J597</f>
        <v>29698.32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15000</v>
      </c>
      <c r="H654" s="104">
        <f>K265+K346</f>
        <v>15000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426164.36</v>
      </c>
      <c r="G659" s="19">
        <f>(L228+L308+L358)</f>
        <v>0</v>
      </c>
      <c r="H659" s="19">
        <f>(L246+L327+L359)</f>
        <v>277283.11</v>
      </c>
      <c r="I659" s="19">
        <f>SUM(F659:H659)</f>
        <v>703447.47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40598.32</v>
      </c>
      <c r="G661" s="19">
        <f>(L225+L305)-(J225+J305)</f>
        <v>0</v>
      </c>
      <c r="H661" s="19">
        <f>(L243+L324)-(J243+J324)</f>
        <v>29698.32</v>
      </c>
      <c r="I661" s="19">
        <f>SUM(F661:H661)</f>
        <v>70296.639999999999</v>
      </c>
      <c r="J661"/>
      <c r="K661" s="13"/>
      <c r="L661" s="13"/>
      <c r="M661" s="8"/>
    </row>
    <row r="662" spans="1:13" s="3" customFormat="1" ht="12" customHeight="1" x14ac:dyDescent="0.15">
      <c r="A662" s="197" t="s">
        <v>129</v>
      </c>
      <c r="B662" s="168"/>
      <c r="C662" s="168"/>
      <c r="D662" s="168"/>
      <c r="E662" s="168"/>
      <c r="F662" s="198">
        <f>SUM(F574:F586)+SUM(H601:H603)+SUM(L610)</f>
        <v>378346.60000000003</v>
      </c>
      <c r="G662" s="198">
        <f>SUM(G574:G586)+SUM(I601:I603)+L611</f>
        <v>0</v>
      </c>
      <c r="H662" s="198">
        <f>SUM(H574:H586)+SUM(J601:J603)+L612</f>
        <v>242003.81</v>
      </c>
      <c r="I662" s="19">
        <f>SUM(F662:H662)</f>
        <v>620350.41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7219.4399999999441</v>
      </c>
      <c r="G663" s="19">
        <f>G659-SUM(G660:G662)</f>
        <v>0</v>
      </c>
      <c r="H663" s="19">
        <f>H659-SUM(H660:H662)</f>
        <v>5580.9799999999814</v>
      </c>
      <c r="I663" s="19">
        <f>I659-SUM(I660:I662)</f>
        <v>12800.419999999925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6"/>
      <c r="G664" s="247"/>
      <c r="H664" s="247"/>
      <c r="I664" s="19">
        <f>SUM(F664:H664)</f>
        <v>0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 t="e">
        <f>ROUND(H663/H664,2)</f>
        <v>#DIV/0!</v>
      </c>
      <c r="I666" s="19" t="e">
        <f>ROUND(I663/I664,2)</f>
        <v>#DIV/0!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>
        <v>-7219.44</v>
      </c>
      <c r="G668" s="18"/>
      <c r="H668" s="18">
        <v>-5580.98</v>
      </c>
      <c r="I668" s="19">
        <f>SUM(F668:H668)</f>
        <v>-12800.419999999998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 t="e">
        <f>ROUND((H663+H668)/(H664+H669),2)</f>
        <v>#DIV/0!</v>
      </c>
      <c r="I671" s="19" t="e">
        <f>ROUND((I663+I668)/(I664+I669),2)</f>
        <v>#DIV/0!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" sqref="C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785</v>
      </c>
      <c r="B1" s="231" t="str">
        <f>'DOE25'!A2</f>
        <v>CHATHAM SCHOOL DISTRICT</v>
      </c>
      <c r="C1" s="237" t="s">
        <v>839</v>
      </c>
    </row>
    <row r="2" spans="1:3" x14ac:dyDescent="0.2">
      <c r="A2" s="232"/>
      <c r="B2" s="231"/>
    </row>
    <row r="3" spans="1:3" x14ac:dyDescent="0.2">
      <c r="A3" s="274" t="s">
        <v>784</v>
      </c>
      <c r="B3" s="274"/>
      <c r="C3" s="274"/>
    </row>
    <row r="4" spans="1:3" x14ac:dyDescent="0.2">
      <c r="A4" s="235"/>
      <c r="B4" s="236" t="str">
        <f>'DOE25'!H1</f>
        <v>DOE 25  2012-2013</v>
      </c>
      <c r="C4" s="235"/>
    </row>
    <row r="5" spans="1:3" x14ac:dyDescent="0.2">
      <c r="A5" s="232"/>
      <c r="B5" s="231"/>
    </row>
    <row r="6" spans="1:3" x14ac:dyDescent="0.2">
      <c r="A6" s="226"/>
      <c r="B6" s="273" t="s">
        <v>783</v>
      </c>
      <c r="C6" s="273"/>
    </row>
    <row r="7" spans="1:3" x14ac:dyDescent="0.2">
      <c r="A7" s="238" t="s">
        <v>786</v>
      </c>
      <c r="B7" s="271" t="s">
        <v>782</v>
      </c>
      <c r="C7" s="272"/>
    </row>
    <row r="8" spans="1:3" x14ac:dyDescent="0.2">
      <c r="B8" s="227" t="s">
        <v>54</v>
      </c>
      <c r="C8" s="227" t="s">
        <v>776</v>
      </c>
    </row>
    <row r="9" spans="1:3" x14ac:dyDescent="0.2">
      <c r="A9" s="33" t="s">
        <v>777</v>
      </c>
      <c r="B9" s="228">
        <f>'DOE25'!F196+'DOE25'!F214+'DOE25'!F232+'DOE25'!F275+'DOE25'!F294+'DOE25'!F313</f>
        <v>0</v>
      </c>
      <c r="C9" s="228">
        <f>'DOE25'!G196+'DOE25'!G214+'DOE25'!G232+'DOE25'!G275+'DOE25'!G294+'DOE25'!G313</f>
        <v>0</v>
      </c>
    </row>
    <row r="10" spans="1:3" x14ac:dyDescent="0.2">
      <c r="A10" t="s">
        <v>779</v>
      </c>
      <c r="B10" s="239">
        <v>0</v>
      </c>
      <c r="C10" s="239">
        <v>0</v>
      </c>
    </row>
    <row r="11" spans="1:3" x14ac:dyDescent="0.2">
      <c r="A11" t="s">
        <v>780</v>
      </c>
      <c r="B11" s="239">
        <v>0</v>
      </c>
      <c r="C11" s="239">
        <v>0</v>
      </c>
    </row>
    <row r="12" spans="1:3" x14ac:dyDescent="0.2">
      <c r="A12" t="s">
        <v>781</v>
      </c>
      <c r="B12" s="239">
        <v>0</v>
      </c>
      <c r="C12" s="239">
        <v>0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0</v>
      </c>
      <c r="C13" s="230">
        <f>SUM(C10:C12)</f>
        <v>0</v>
      </c>
    </row>
    <row r="14" spans="1:3" x14ac:dyDescent="0.2">
      <c r="B14" s="229"/>
      <c r="C14" s="229"/>
    </row>
    <row r="15" spans="1:3" x14ac:dyDescent="0.2">
      <c r="B15" s="273" t="s">
        <v>783</v>
      </c>
      <c r="C15" s="273"/>
    </row>
    <row r="16" spans="1:3" x14ac:dyDescent="0.2">
      <c r="A16" s="238" t="s">
        <v>787</v>
      </c>
      <c r="B16" s="271" t="s">
        <v>707</v>
      </c>
      <c r="C16" s="272"/>
    </row>
    <row r="17" spans="1:3" x14ac:dyDescent="0.2">
      <c r="B17" s="227" t="s">
        <v>54</v>
      </c>
      <c r="C17" s="227" t="s">
        <v>776</v>
      </c>
    </row>
    <row r="18" spans="1:3" x14ac:dyDescent="0.2">
      <c r="A18" s="33" t="s">
        <v>777</v>
      </c>
      <c r="B18" s="228">
        <f>'DOE25'!F197+'DOE25'!F215+'DOE25'!F233+'DOE25'!F276+'DOE25'!F295+'DOE25'!F314</f>
        <v>0</v>
      </c>
      <c r="C18" s="228">
        <f>'DOE25'!G197+'DOE25'!G215+'DOE25'!G233+'DOE25'!G276+'DOE25'!G295+'DOE25'!G314</f>
        <v>0</v>
      </c>
    </row>
    <row r="19" spans="1:3" x14ac:dyDescent="0.2">
      <c r="A19" t="s">
        <v>779</v>
      </c>
      <c r="B19" s="239">
        <v>0</v>
      </c>
      <c r="C19" s="239">
        <v>0</v>
      </c>
    </row>
    <row r="20" spans="1:3" x14ac:dyDescent="0.2">
      <c r="A20" t="s">
        <v>780</v>
      </c>
      <c r="B20" s="239">
        <v>0</v>
      </c>
      <c r="C20" s="239">
        <v>0</v>
      </c>
    </row>
    <row r="21" spans="1:3" x14ac:dyDescent="0.2">
      <c r="A21" t="s">
        <v>781</v>
      </c>
      <c r="B21" s="239">
        <v>0</v>
      </c>
      <c r="C21" s="239">
        <v>0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0</v>
      </c>
      <c r="C22" s="230">
        <f>SUM(C19:C21)</f>
        <v>0</v>
      </c>
    </row>
    <row r="23" spans="1:3" x14ac:dyDescent="0.2">
      <c r="B23" s="229"/>
      <c r="C23" s="229"/>
    </row>
    <row r="24" spans="1:3" x14ac:dyDescent="0.2">
      <c r="B24" s="273" t="s">
        <v>783</v>
      </c>
      <c r="C24" s="273"/>
    </row>
    <row r="25" spans="1:3" x14ac:dyDescent="0.2">
      <c r="A25" s="238" t="s">
        <v>788</v>
      </c>
      <c r="B25" s="271" t="s">
        <v>708</v>
      </c>
      <c r="C25" s="272"/>
    </row>
    <row r="26" spans="1:3" x14ac:dyDescent="0.2">
      <c r="B26" s="227" t="s">
        <v>54</v>
      </c>
      <c r="C26" s="227" t="s">
        <v>776</v>
      </c>
    </row>
    <row r="27" spans="1:3" x14ac:dyDescent="0.2">
      <c r="A27" s="33" t="s">
        <v>777</v>
      </c>
      <c r="B27" s="233">
        <f>'DOE25'!F198+'DOE25'!F216+'DOE25'!F234+'DOE25'!F277+'DOE25'!F296+'DOE25'!F315</f>
        <v>0</v>
      </c>
      <c r="C27" s="233">
        <f>'DOE25'!G198+'DOE25'!G216+'DOE25'!G234+'DOE25'!G277+'DOE25'!G296+'DOE25'!G315</f>
        <v>0</v>
      </c>
    </row>
    <row r="28" spans="1:3" x14ac:dyDescent="0.2">
      <c r="A28" t="s">
        <v>779</v>
      </c>
      <c r="B28" s="239">
        <v>0</v>
      </c>
      <c r="C28" s="239">
        <v>0</v>
      </c>
    </row>
    <row r="29" spans="1:3" x14ac:dyDescent="0.2">
      <c r="A29" t="s">
        <v>780</v>
      </c>
      <c r="B29" s="239">
        <v>0</v>
      </c>
      <c r="C29" s="239">
        <v>0</v>
      </c>
    </row>
    <row r="30" spans="1:3" x14ac:dyDescent="0.2">
      <c r="A30" t="s">
        <v>781</v>
      </c>
      <c r="B30" s="239">
        <v>0</v>
      </c>
      <c r="C30" s="239">
        <v>0</v>
      </c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0</v>
      </c>
      <c r="C31" s="230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38" t="s">
        <v>789</v>
      </c>
      <c r="B34" s="271" t="s">
        <v>709</v>
      </c>
      <c r="C34" s="272"/>
    </row>
    <row r="35" spans="1:3" x14ac:dyDescent="0.2">
      <c r="B35" s="227" t="s">
        <v>54</v>
      </c>
      <c r="C35" s="227" t="s">
        <v>776</v>
      </c>
    </row>
    <row r="36" spans="1:3" x14ac:dyDescent="0.2">
      <c r="A36" s="33" t="s">
        <v>777</v>
      </c>
      <c r="B36" s="234">
        <f>'DOE25'!F199+'DOE25'!F217+'DOE25'!F235+'DOE25'!F278+'DOE25'!F297+'DOE25'!F316</f>
        <v>0</v>
      </c>
      <c r="C36" s="234">
        <f>'DOE25'!G199+'DOE25'!G217+'DOE25'!G235+'DOE25'!G278+'DOE25'!G297+'DOE25'!G316</f>
        <v>0</v>
      </c>
    </row>
    <row r="37" spans="1:3" x14ac:dyDescent="0.2">
      <c r="A37" t="s">
        <v>779</v>
      </c>
      <c r="B37" s="239">
        <v>0</v>
      </c>
      <c r="C37" s="239">
        <v>0</v>
      </c>
    </row>
    <row r="38" spans="1:3" x14ac:dyDescent="0.2">
      <c r="A38" t="s">
        <v>780</v>
      </c>
      <c r="B38" s="239">
        <v>0</v>
      </c>
      <c r="C38" s="239">
        <v>0</v>
      </c>
    </row>
    <row r="39" spans="1:3" x14ac:dyDescent="0.2">
      <c r="A39" t="s">
        <v>781</v>
      </c>
      <c r="B39" s="239">
        <v>0</v>
      </c>
      <c r="C39" s="239">
        <v>0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0</v>
      </c>
      <c r="C40" s="230">
        <f>SUM(C37:C39)</f>
        <v>0</v>
      </c>
    </row>
    <row r="41" spans="1:3" x14ac:dyDescent="0.2">
      <c r="B41" s="229"/>
      <c r="C41" s="229"/>
    </row>
    <row r="42" spans="1:3" x14ac:dyDescent="0.2">
      <c r="A42" s="33" t="s">
        <v>837</v>
      </c>
      <c r="B42" s="229"/>
      <c r="C42" s="229"/>
    </row>
    <row r="43" spans="1:3" x14ac:dyDescent="0.2">
      <c r="A43" t="s">
        <v>841</v>
      </c>
      <c r="B43" s="229"/>
      <c r="C43" s="229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0"/>
    </row>
    <row r="2" spans="1:9" x14ac:dyDescent="0.2">
      <c r="A2" s="33" t="s">
        <v>717</v>
      </c>
      <c r="B2" s="264" t="str">
        <f>'DOE25'!A2</f>
        <v>CHATHAM SCHOOL DISTRICT</v>
      </c>
      <c r="C2" s="180"/>
      <c r="D2" s="180" t="s">
        <v>792</v>
      </c>
      <c r="E2" s="180" t="s">
        <v>794</v>
      </c>
      <c r="F2" s="275" t="s">
        <v>821</v>
      </c>
      <c r="G2" s="276"/>
      <c r="H2" s="277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793</v>
      </c>
      <c r="E3" s="180" t="s">
        <v>795</v>
      </c>
      <c r="F3" s="240" t="s">
        <v>835</v>
      </c>
      <c r="G3" s="216" t="s">
        <v>59</v>
      </c>
      <c r="H3" s="241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4">
        <f t="shared" ref="C5:C19" si="0">SUM(D5:H5)</f>
        <v>620350.40999999992</v>
      </c>
      <c r="D5" s="20">
        <f>SUM('DOE25'!L196:L199)+SUM('DOE25'!L214:L217)+SUM('DOE25'!L232:L235)-F5-G5</f>
        <v>620350.40999999992</v>
      </c>
      <c r="E5" s="242"/>
      <c r="F5" s="254">
        <f>SUM('DOE25'!J196:J199)+SUM('DOE25'!J214:J217)+SUM('DOE25'!J232:J235)</f>
        <v>0</v>
      </c>
      <c r="G5" s="53">
        <f>SUM('DOE25'!K196:K199)+SUM('DOE25'!K214:K217)+SUM('DOE25'!K232:K235)</f>
        <v>0</v>
      </c>
      <c r="H5" s="258"/>
    </row>
    <row r="6" spans="1:9" x14ac:dyDescent="0.2">
      <c r="A6" s="32">
        <v>2100</v>
      </c>
      <c r="B6" t="s">
        <v>801</v>
      </c>
      <c r="C6" s="244">
        <f t="shared" si="0"/>
        <v>0</v>
      </c>
      <c r="D6" s="20">
        <f>'DOE25'!L201+'DOE25'!L219+'DOE25'!L237-F6-G6</f>
        <v>0</v>
      </c>
      <c r="E6" s="242"/>
      <c r="F6" s="254">
        <f>'DOE25'!J201+'DOE25'!J219+'DOE25'!J237</f>
        <v>0</v>
      </c>
      <c r="G6" s="53">
        <f>'DOE25'!K201+'DOE25'!K219+'DOE25'!K237</f>
        <v>0</v>
      </c>
      <c r="H6" s="258"/>
    </row>
    <row r="7" spans="1:9" x14ac:dyDescent="0.2">
      <c r="A7" s="32">
        <v>2200</v>
      </c>
      <c r="B7" t="s">
        <v>834</v>
      </c>
      <c r="C7" s="244">
        <f t="shared" si="0"/>
        <v>0</v>
      </c>
      <c r="D7" s="20">
        <f>'DOE25'!L202+'DOE25'!L220+'DOE25'!L238-F7-G7</f>
        <v>0</v>
      </c>
      <c r="E7" s="242"/>
      <c r="F7" s="254">
        <f>'DOE25'!J202+'DOE25'!J220+'DOE25'!J238</f>
        <v>0</v>
      </c>
      <c r="G7" s="53">
        <f>'DOE25'!K202+'DOE25'!K220+'DOE25'!K238</f>
        <v>0</v>
      </c>
      <c r="H7" s="258"/>
    </row>
    <row r="8" spans="1:9" x14ac:dyDescent="0.2">
      <c r="A8" s="32">
        <v>2300</v>
      </c>
      <c r="B8" t="s">
        <v>802</v>
      </c>
      <c r="C8" s="244">
        <f t="shared" si="0"/>
        <v>7954.7899999999981</v>
      </c>
      <c r="D8" s="242"/>
      <c r="E8" s="20">
        <f>'DOE25'!L203+'DOE25'!L221+'DOE25'!L239-F8-G8-D9-D11</f>
        <v>7954.7899999999981</v>
      </c>
      <c r="F8" s="254">
        <f>'DOE25'!J203+'DOE25'!J221+'DOE25'!J239</f>
        <v>0</v>
      </c>
      <c r="G8" s="53">
        <f>'DOE25'!K203+'DOE25'!K221+'DOE25'!K239</f>
        <v>0</v>
      </c>
      <c r="H8" s="258"/>
    </row>
    <row r="9" spans="1:9" x14ac:dyDescent="0.2">
      <c r="A9" s="32">
        <v>2310</v>
      </c>
      <c r="B9" t="s">
        <v>818</v>
      </c>
      <c r="C9" s="244">
        <f t="shared" si="0"/>
        <v>1831.42</v>
      </c>
      <c r="D9" s="243">
        <v>1831.42</v>
      </c>
      <c r="E9" s="242"/>
      <c r="F9" s="257"/>
      <c r="G9" s="255"/>
      <c r="H9" s="258"/>
    </row>
    <row r="10" spans="1:9" x14ac:dyDescent="0.2">
      <c r="A10" s="32">
        <v>2317</v>
      </c>
      <c r="B10" t="s">
        <v>819</v>
      </c>
      <c r="C10" s="244">
        <f t="shared" si="0"/>
        <v>100</v>
      </c>
      <c r="D10" s="242"/>
      <c r="E10" s="243">
        <v>100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4">
        <f t="shared" si="0"/>
        <v>3014.21</v>
      </c>
      <c r="D11" s="243">
        <v>3014.21</v>
      </c>
      <c r="E11" s="242"/>
      <c r="F11" s="257"/>
      <c r="G11" s="255"/>
      <c r="H11" s="258"/>
    </row>
    <row r="12" spans="1:9" x14ac:dyDescent="0.2">
      <c r="A12" s="32">
        <v>2400</v>
      </c>
      <c r="B12" t="s">
        <v>715</v>
      </c>
      <c r="C12" s="244">
        <f t="shared" si="0"/>
        <v>0</v>
      </c>
      <c r="D12" s="20">
        <f>'DOE25'!L204+'DOE25'!L222+'DOE25'!L240-F12-G12</f>
        <v>0</v>
      </c>
      <c r="E12" s="242"/>
      <c r="F12" s="254">
        <f>'DOE25'!J204+'DOE25'!J222+'DOE25'!J240</f>
        <v>0</v>
      </c>
      <c r="G12" s="53">
        <f>'DOE25'!K204+'DOE25'!K222+'DOE25'!K240</f>
        <v>0</v>
      </c>
      <c r="H12" s="258"/>
    </row>
    <row r="13" spans="1:9" x14ac:dyDescent="0.2">
      <c r="A13" s="32">
        <v>2500</v>
      </c>
      <c r="B13" t="s">
        <v>803</v>
      </c>
      <c r="C13" s="244">
        <f t="shared" si="0"/>
        <v>0</v>
      </c>
      <c r="D13" s="242"/>
      <c r="E13" s="20">
        <f>'DOE25'!L205+'DOE25'!L223+'DOE25'!L241-F13-G13</f>
        <v>0</v>
      </c>
      <c r="F13" s="254">
        <f>'DOE25'!J205+'DOE25'!J223+'DOE25'!J241</f>
        <v>0</v>
      </c>
      <c r="G13" s="53">
        <f>'DOE25'!K205+'DOE25'!K223+'DOE25'!K241</f>
        <v>0</v>
      </c>
      <c r="H13" s="258"/>
    </row>
    <row r="14" spans="1:9" x14ac:dyDescent="0.2">
      <c r="A14" s="32">
        <v>2600</v>
      </c>
      <c r="B14" t="s">
        <v>832</v>
      </c>
      <c r="C14" s="244">
        <f t="shared" si="0"/>
        <v>0</v>
      </c>
      <c r="D14" s="20">
        <f>'DOE25'!L206+'DOE25'!L224+'DOE25'!L242-F14-G14</f>
        <v>0</v>
      </c>
      <c r="E14" s="242"/>
      <c r="F14" s="254">
        <f>'DOE25'!J206+'DOE25'!J224+'DOE25'!J242</f>
        <v>0</v>
      </c>
      <c r="G14" s="53">
        <f>'DOE25'!K206+'DOE25'!K224+'DOE25'!K242</f>
        <v>0</v>
      </c>
      <c r="H14" s="258"/>
    </row>
    <row r="15" spans="1:9" x14ac:dyDescent="0.2">
      <c r="A15" s="32">
        <v>2700</v>
      </c>
      <c r="B15" t="s">
        <v>804</v>
      </c>
      <c r="C15" s="244">
        <f t="shared" si="0"/>
        <v>70296.639999999999</v>
      </c>
      <c r="D15" s="20">
        <f>'DOE25'!L207+'DOE25'!L225+'DOE25'!L243-F15-G15</f>
        <v>70296.639999999999</v>
      </c>
      <c r="E15" s="242"/>
      <c r="F15" s="254">
        <f>'DOE25'!J207+'DOE25'!J225+'DOE25'!J243</f>
        <v>0</v>
      </c>
      <c r="G15" s="53">
        <f>'DOE25'!K207+'DOE25'!K225+'DOE25'!K243</f>
        <v>0</v>
      </c>
      <c r="H15" s="258"/>
    </row>
    <row r="16" spans="1:9" x14ac:dyDescent="0.2">
      <c r="A16" s="32">
        <v>2800</v>
      </c>
      <c r="B16" t="s">
        <v>805</v>
      </c>
      <c r="C16" s="244">
        <f t="shared" si="0"/>
        <v>0</v>
      </c>
      <c r="D16" s="242"/>
      <c r="E16" s="20">
        <f>'DOE25'!L208+'DOE25'!L226+'DOE25'!L244-F16-G16</f>
        <v>0</v>
      </c>
      <c r="F16" s="254">
        <f>'DOE25'!J208+'DOE25'!J226+'DOE25'!J244</f>
        <v>0</v>
      </c>
      <c r="G16" s="53">
        <f>'DOE25'!K208+'DOE25'!K226+'DOE25'!K244</f>
        <v>0</v>
      </c>
      <c r="H16" s="258"/>
    </row>
    <row r="17" spans="1:8" x14ac:dyDescent="0.2">
      <c r="A17" s="32">
        <v>1600</v>
      </c>
      <c r="B17" t="s">
        <v>806</v>
      </c>
      <c r="C17" s="244">
        <f t="shared" si="0"/>
        <v>0</v>
      </c>
      <c r="D17" s="20">
        <f>'DOE25'!L250-F17-G17</f>
        <v>0</v>
      </c>
      <c r="E17" s="242"/>
      <c r="F17" s="254">
        <f>'DOE25'!J250</f>
        <v>0</v>
      </c>
      <c r="G17" s="53">
        <f>'DOE25'!K250</f>
        <v>0</v>
      </c>
      <c r="H17" s="258"/>
    </row>
    <row r="18" spans="1:8" x14ac:dyDescent="0.2">
      <c r="A18" s="32">
        <v>1700</v>
      </c>
      <c r="B18" t="s">
        <v>807</v>
      </c>
      <c r="C18" s="244">
        <f t="shared" si="0"/>
        <v>0</v>
      </c>
      <c r="D18" s="20">
        <f>'DOE25'!L251-F18-G18</f>
        <v>0</v>
      </c>
      <c r="E18" s="242"/>
      <c r="F18" s="254">
        <f>'DOE25'!J251</f>
        <v>0</v>
      </c>
      <c r="G18" s="53">
        <f>'DOE25'!K251</f>
        <v>0</v>
      </c>
      <c r="H18" s="258"/>
    </row>
    <row r="19" spans="1:8" x14ac:dyDescent="0.2">
      <c r="A19" s="32">
        <v>1800</v>
      </c>
      <c r="B19" t="s">
        <v>808</v>
      </c>
      <c r="C19" s="244">
        <f t="shared" si="0"/>
        <v>0</v>
      </c>
      <c r="D19" s="20">
        <f>'DOE25'!L252-F19-G19</f>
        <v>0</v>
      </c>
      <c r="E19" s="242"/>
      <c r="F19" s="254">
        <f>'DOE25'!J252</f>
        <v>0</v>
      </c>
      <c r="G19" s="53">
        <f>'DOE25'!K252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4">
        <f>SUM(D22:H22)</f>
        <v>0</v>
      </c>
      <c r="D22" s="242"/>
      <c r="E22" s="242"/>
      <c r="F22" s="254">
        <f>'DOE25'!L254+'DOE25'!L335</f>
        <v>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4">
        <f>SUM(D25:H25)</f>
        <v>0</v>
      </c>
      <c r="D25" s="242"/>
      <c r="E25" s="242"/>
      <c r="F25" s="257"/>
      <c r="G25" s="255"/>
      <c r="H25" s="256">
        <f>'DOE25'!L259+'DOE25'!L260+'DOE25'!L340+'DOE25'!L341</f>
        <v>0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4">
        <f>SUM(D29:H29)</f>
        <v>0</v>
      </c>
      <c r="D29" s="20">
        <f>'DOE25'!L357+'DOE25'!L358+'DOE25'!L359-'DOE25'!I366-F29-G29</f>
        <v>0</v>
      </c>
      <c r="E29" s="242"/>
      <c r="F29" s="254">
        <f>'DOE25'!J357+'DOE25'!J358+'DOE25'!J359</f>
        <v>0</v>
      </c>
      <c r="G29" s="53">
        <f>'DOE25'!K357+'DOE25'!K358+'DOE25'!K359</f>
        <v>0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4">
        <f>SUM(D31:H31)</f>
        <v>0</v>
      </c>
      <c r="D31" s="20">
        <f>'DOE25'!L289+'DOE25'!L308+'DOE25'!L327+'DOE25'!L332+'DOE25'!L333+'DOE25'!L334-F31-G31</f>
        <v>0</v>
      </c>
      <c r="E31" s="242"/>
      <c r="F31" s="254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5">
        <f>SUM(D5:D31)</f>
        <v>695492.67999999993</v>
      </c>
      <c r="E33" s="245">
        <f>SUM(E5:E31)</f>
        <v>8054.7899999999981</v>
      </c>
      <c r="F33" s="245">
        <f>SUM(F5:F31)</f>
        <v>0</v>
      </c>
      <c r="G33" s="245">
        <f>SUM(G5:G31)</f>
        <v>0</v>
      </c>
      <c r="H33" s="245">
        <f>SUM(H5:H31)</f>
        <v>0</v>
      </c>
    </row>
    <row r="35" spans="2:8" ht="12" thickBot="1" x14ac:dyDescent="0.25">
      <c r="B35" s="252" t="s">
        <v>847</v>
      </c>
      <c r="D35" s="253">
        <f>E33</f>
        <v>8054.7899999999981</v>
      </c>
      <c r="E35" s="248"/>
    </row>
    <row r="36" spans="2:8" ht="12" thickTop="1" x14ac:dyDescent="0.2">
      <c r="B36" t="s">
        <v>815</v>
      </c>
      <c r="D36" s="20">
        <f>D33</f>
        <v>695492.67999999993</v>
      </c>
    </row>
    <row r="38" spans="2:8" x14ac:dyDescent="0.2">
      <c r="B38" s="186" t="s">
        <v>903</v>
      </c>
      <c r="C38" s="265"/>
      <c r="D38" s="266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CHATHAM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95168.21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36318.43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95168.21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36318.43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532.5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18041.689999999999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18574.189999999999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36318.43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76594.02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76594.02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36318.43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95168.21</v>
      </c>
      <c r="D50" s="41">
        <f>D49+D31</f>
        <v>0</v>
      </c>
      <c r="E50" s="41">
        <f>E49+E31</f>
        <v>0</v>
      </c>
      <c r="F50" s="41">
        <f>F49+F31</f>
        <v>0</v>
      </c>
      <c r="G50" s="41">
        <f>G49+G31</f>
        <v>36318.43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373053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146.38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9.4499999999999993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0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146.38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9.4499999999999993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373199.38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9.4499999999999993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85888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129747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215635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28186.65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28186.65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243821.65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3626.8</v>
      </c>
      <c r="D87" s="95">
        <f>SUM('DOE25'!G152:G160)</f>
        <v>0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20098.54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23725.34</v>
      </c>
      <c r="D90" s="131">
        <f>SUM(D84:D89)</f>
        <v>0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15000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15000</v>
      </c>
    </row>
    <row r="103" spans="1:7" ht="12.75" thickTop="1" thickBot="1" x14ac:dyDescent="0.25">
      <c r="A103" s="33" t="s">
        <v>765</v>
      </c>
      <c r="C103" s="86">
        <f>C62+C80+C90+C102</f>
        <v>640746.37</v>
      </c>
      <c r="D103" s="86">
        <f>D62+D80+D90+D102</f>
        <v>0</v>
      </c>
      <c r="E103" s="86">
        <f>E62+E80+E90+E102</f>
        <v>0</v>
      </c>
      <c r="F103" s="86">
        <f>F62+F80+F90+F102</f>
        <v>0</v>
      </c>
      <c r="G103" s="86">
        <f>G62+G80+G102</f>
        <v>15009.45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459752.61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160597.79999999999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620350.40999999992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0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12800.419999999998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70296.639999999999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0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83097.06</v>
      </c>
      <c r="D127" s="86">
        <f>SUM(D117:D126)</f>
        <v>0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15009.45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-9.4500000000007276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15000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718447.47</v>
      </c>
      <c r="D144" s="86">
        <f>(D114+D127+D143)</f>
        <v>0</v>
      </c>
      <c r="E144" s="86">
        <f>(E114+E127+E143)</f>
        <v>0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2">
        <f>'DOE25'!F489</f>
        <v>5</v>
      </c>
      <c r="C150" s="152">
        <f>'DOE25'!G489</f>
        <v>0</v>
      </c>
      <c r="D150" s="152">
        <f>'DOE25'!H489</f>
        <v>0</v>
      </c>
      <c r="E150" s="152">
        <f>'DOE25'!I489</f>
        <v>0</v>
      </c>
      <c r="F150" s="152">
        <f>'DOE25'!J489</f>
        <v>0</v>
      </c>
      <c r="G150" s="24" t="s">
        <v>289</v>
      </c>
    </row>
    <row r="151" spans="1:9" x14ac:dyDescent="0.2">
      <c r="A151" s="136" t="s">
        <v>28</v>
      </c>
      <c r="B151" s="151">
        <f>'DOE25'!F490</f>
        <v>0</v>
      </c>
      <c r="C151" s="151">
        <f>'DOE25'!G490</f>
        <v>0</v>
      </c>
      <c r="D151" s="151">
        <f>'DOE25'!H490</f>
        <v>0</v>
      </c>
      <c r="E151" s="151">
        <f>'DOE25'!I490</f>
        <v>0</v>
      </c>
      <c r="F151" s="151">
        <f>'DOE25'!J490</f>
        <v>0</v>
      </c>
      <c r="G151" s="24" t="s">
        <v>289</v>
      </c>
    </row>
    <row r="152" spans="1:9" x14ac:dyDescent="0.2">
      <c r="A152" s="136" t="s">
        <v>29</v>
      </c>
      <c r="B152" s="151">
        <f>'DOE25'!F491</f>
        <v>0</v>
      </c>
      <c r="C152" s="151">
        <f>'DOE25'!G491</f>
        <v>0</v>
      </c>
      <c r="D152" s="151">
        <f>'DOE25'!H491</f>
        <v>0</v>
      </c>
      <c r="E152" s="151">
        <f>'DOE25'!I491</f>
        <v>0</v>
      </c>
      <c r="F152" s="151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sqref="A1:D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6" t="s">
        <v>717</v>
      </c>
      <c r="B2" s="185" t="str">
        <f>'DOE25'!A2</f>
        <v>CHATHAM SCHOOL DISTRICT</v>
      </c>
    </row>
    <row r="3" spans="1:4" x14ac:dyDescent="0.2">
      <c r="B3" s="187" t="s">
        <v>904</v>
      </c>
    </row>
    <row r="4" spans="1:4" x14ac:dyDescent="0.2">
      <c r="B4" t="s">
        <v>61</v>
      </c>
      <c r="C4" s="178">
        <f>IF('DOE25'!F664+'DOE25'!F669=0,0,ROUND('DOE25'!F671,0))</f>
        <v>0</v>
      </c>
    </row>
    <row r="5" spans="1:4" x14ac:dyDescent="0.2">
      <c r="B5" t="s">
        <v>704</v>
      </c>
      <c r="C5" s="178">
        <f>IF('DOE25'!G664+'DOE25'!G669=0,0,ROUND('DOE25'!G671,0))</f>
        <v>0</v>
      </c>
    </row>
    <row r="6" spans="1:4" x14ac:dyDescent="0.2">
      <c r="B6" t="s">
        <v>62</v>
      </c>
      <c r="C6" s="178">
        <f>IF('DOE25'!H664+'DOE25'!H669=0,0,ROUND('DOE25'!H671,0))</f>
        <v>0</v>
      </c>
    </row>
    <row r="7" spans="1:4" x14ac:dyDescent="0.2">
      <c r="B7" t="s">
        <v>705</v>
      </c>
      <c r="C7" s="178">
        <f>IF('DOE25'!I664+'DOE25'!I669=0,0,ROUND('DOE25'!I671,0))</f>
        <v>0</v>
      </c>
    </row>
    <row r="9" spans="1:4" x14ac:dyDescent="0.2">
      <c r="A9" s="186" t="s">
        <v>94</v>
      </c>
      <c r="B9" s="187" t="s">
        <v>905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ROUND('DOE25'!L196+'DOE25'!L214+'DOE25'!L232+'DOE25'!L275+'DOE25'!L294+'DOE25'!L313,0)</f>
        <v>459753</v>
      </c>
      <c r="D10" s="181">
        <f>ROUND((C10/$C$28)*100,1)</f>
        <v>65.400000000000006</v>
      </c>
    </row>
    <row r="11" spans="1:4" x14ac:dyDescent="0.2">
      <c r="A11">
        <v>1200</v>
      </c>
      <c r="B11" t="s">
        <v>707</v>
      </c>
      <c r="C11" s="178">
        <f>ROUND('DOE25'!L197+'DOE25'!L215+'DOE25'!L233+'DOE25'!L276+'DOE25'!L295+'DOE25'!L314,0)</f>
        <v>160598</v>
      </c>
      <c r="D11" s="181">
        <f>ROUND((C11/$C$28)*100,1)</f>
        <v>22.8</v>
      </c>
    </row>
    <row r="12" spans="1:4" x14ac:dyDescent="0.2">
      <c r="A12">
        <v>1300</v>
      </c>
      <c r="B12" t="s">
        <v>708</v>
      </c>
      <c r="C12" s="178">
        <f>ROUND('DOE25'!L198+'DOE25'!L216+'DOE25'!L234+'DOE25'!L277+'DOE25'!L296+'DOE25'!L315,0)</f>
        <v>0</v>
      </c>
      <c r="D12" s="181">
        <f>ROUND((C12/$C$28)*100,1)</f>
        <v>0</v>
      </c>
    </row>
    <row r="13" spans="1:4" x14ac:dyDescent="0.2">
      <c r="A13">
        <v>1400</v>
      </c>
      <c r="B13" t="s">
        <v>709</v>
      </c>
      <c r="C13" s="178">
        <f>ROUND('DOE25'!L199+'DOE25'!L217+'DOE25'!L235+'DOE25'!L278+'DOE25'!L297+'DOE25'!L316,0)</f>
        <v>0</v>
      </c>
      <c r="D13" s="181">
        <f>ROUND((C13/$C$28)*100,1)</f>
        <v>0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ROUND('DOE25'!L201+'DOE25'!L219+'DOE25'!L237+'DOE25'!L280+'DOE25'!L299+'DOE25'!L318,0)</f>
        <v>0</v>
      </c>
      <c r="D15" s="181">
        <f t="shared" ref="D15:D27" si="0">ROUND((C15/$C$28)*100,1)</f>
        <v>0</v>
      </c>
    </row>
    <row r="16" spans="1:4" x14ac:dyDescent="0.2">
      <c r="A16">
        <v>2200</v>
      </c>
      <c r="B16" t="s">
        <v>711</v>
      </c>
      <c r="C16" s="178">
        <f>ROUND('DOE25'!L202+'DOE25'!L220+'DOE25'!L238+'DOE25'!L281+'DOE25'!L300+'DOE25'!L319,0)</f>
        <v>0</v>
      </c>
      <c r="D16" s="181">
        <f t="shared" si="0"/>
        <v>0</v>
      </c>
    </row>
    <row r="17" spans="1:4" x14ac:dyDescent="0.2">
      <c r="A17" s="182" t="s">
        <v>727</v>
      </c>
      <c r="B17" t="s">
        <v>742</v>
      </c>
      <c r="C17" s="178">
        <f>ROUND('DOE25'!L203+'DOE25'!L208+'DOE25'!L221+'DOE25'!L226+'DOE25'!L239+'DOE25'!L244+'DOE25'!L282+'DOE25'!L287+'DOE25'!L301+'DOE25'!L306+'DOE25'!L320+'DOE25'!L325,0)</f>
        <v>12800</v>
      </c>
      <c r="D17" s="181">
        <f t="shared" si="0"/>
        <v>1.8</v>
      </c>
    </row>
    <row r="18" spans="1:4" x14ac:dyDescent="0.2">
      <c r="A18">
        <v>2400</v>
      </c>
      <c r="B18" t="s">
        <v>715</v>
      </c>
      <c r="C18" s="178">
        <f>ROUND('DOE25'!L204+'DOE25'!L222+'DOE25'!L240+'DOE25'!L283+'DOE25'!L302+'DOE25'!L321,0)</f>
        <v>0</v>
      </c>
      <c r="D18" s="181">
        <f t="shared" si="0"/>
        <v>0</v>
      </c>
    </row>
    <row r="19" spans="1:4" x14ac:dyDescent="0.2">
      <c r="A19">
        <v>2500</v>
      </c>
      <c r="B19" t="s">
        <v>712</v>
      </c>
      <c r="C19" s="178">
        <f>ROUND('DOE25'!L205+'DOE25'!L223+'DOE25'!L241+'DOE25'!L284+'DOE25'!L303+'DOE25'!L322,0)</f>
        <v>0</v>
      </c>
      <c r="D19" s="181">
        <f t="shared" si="0"/>
        <v>0</v>
      </c>
    </row>
    <row r="20" spans="1:4" x14ac:dyDescent="0.2">
      <c r="A20">
        <v>2600</v>
      </c>
      <c r="B20" t="s">
        <v>713</v>
      </c>
      <c r="C20" s="178">
        <f>ROUND('DOE25'!L206+'DOE25'!L224+'DOE25'!L242+'DOE25'!L285+'DOE25'!L304+'DOE25'!L323,0)</f>
        <v>0</v>
      </c>
      <c r="D20" s="181">
        <f t="shared" si="0"/>
        <v>0</v>
      </c>
    </row>
    <row r="21" spans="1:4" x14ac:dyDescent="0.2">
      <c r="A21">
        <v>2700</v>
      </c>
      <c r="B21" t="s">
        <v>714</v>
      </c>
      <c r="C21" s="178">
        <f>ROUND('DOE25'!L207+'DOE25'!L225+'DOE25'!L243+'DOE25'!L286+'DOE25'!L305+'DOE25'!L324,0)</f>
        <v>70297</v>
      </c>
      <c r="D21" s="181">
        <f t="shared" si="0"/>
        <v>10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ROUND('DOE25'!L249+'DOE25'!L331,0)</f>
        <v>0</v>
      </c>
      <c r="D23" s="181">
        <f t="shared" si="0"/>
        <v>0</v>
      </c>
    </row>
    <row r="24" spans="1:4" x14ac:dyDescent="0.2">
      <c r="A24" s="182" t="s">
        <v>726</v>
      </c>
      <c r="B24" t="s">
        <v>719</v>
      </c>
      <c r="C24" s="178">
        <f>ROUND('DOE25'!L250+'DOE25'!L251+'DOE25'!L252+'DOE25'!L253+'DOE25'!L332+'DOE25'!L333+'DOE25'!L334,0)</f>
        <v>0</v>
      </c>
      <c r="D24" s="181">
        <f t="shared" si="0"/>
        <v>0</v>
      </c>
    </row>
    <row r="25" spans="1:4" x14ac:dyDescent="0.2">
      <c r="A25">
        <v>5120</v>
      </c>
      <c r="B25" t="s">
        <v>720</v>
      </c>
      <c r="C25" s="178">
        <f>ROUND('DOE25'!L260+'DOE25'!L341,0)</f>
        <v>0</v>
      </c>
      <c r="D25" s="181">
        <f t="shared" si="0"/>
        <v>0</v>
      </c>
    </row>
    <row r="26" spans="1:4" x14ac:dyDescent="0.2">
      <c r="A26" s="182" t="s">
        <v>721</v>
      </c>
      <c r="B26" t="s">
        <v>722</v>
      </c>
      <c r="C26" s="178">
        <f>'DOE25'!L267+'DOE25'!L268+'DOE25'!L348+'DOE25'!L349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ROUND('DOE25'!L361-'DOE25'!L360,0)-SUM('DOE25'!G96:G109)</f>
        <v>0</v>
      </c>
      <c r="D27" s="181">
        <f t="shared" si="0"/>
        <v>0</v>
      </c>
    </row>
    <row r="28" spans="1:4" x14ac:dyDescent="0.2">
      <c r="B28" s="186" t="s">
        <v>723</v>
      </c>
      <c r="C28" s="179">
        <f>SUM(C10:C27)</f>
        <v>703448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ROUND('DOE25'!L254+'DOE25'!L335+'DOE25'!L373+'DOE25'!L374+'DOE25'!L375+'DOE25'!L376+'DOE25'!L377+'DOE25'!L378+'DOE25'!L379,0)</f>
        <v>0</v>
      </c>
    </row>
    <row r="30" spans="1:4" x14ac:dyDescent="0.2">
      <c r="B30" s="186" t="s">
        <v>729</v>
      </c>
      <c r="C30" s="179">
        <f>SUM(C28:C29)</f>
        <v>703448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ROUND('DOE25'!L259+'DOE25'!L340,0)</f>
        <v>0</v>
      </c>
    </row>
    <row r="34" spans="1:4" x14ac:dyDescent="0.2">
      <c r="A34" s="186" t="s">
        <v>94</v>
      </c>
      <c r="B34" s="187" t="s">
        <v>906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ROUND('DOE25'!F59+'DOE25'!G59+'DOE25'!H59+'DOE25'!I59+'DOE25'!J59,0)</f>
        <v>373053</v>
      </c>
      <c r="D35" s="181">
        <f t="shared" ref="D35:D40" si="1">ROUND((C35/$C$41)*100,1)</f>
        <v>58.2</v>
      </c>
    </row>
    <row r="36" spans="1:4" x14ac:dyDescent="0.2">
      <c r="B36" s="184" t="s">
        <v>743</v>
      </c>
      <c r="C36" s="178">
        <f>SUM('DOE25'!F111:J111)-SUM('DOE25'!G96:G109)+('DOE25'!F173+'DOE25'!F174+'DOE25'!I173+'DOE25'!I174)-C35</f>
        <v>155.8300000000163</v>
      </c>
      <c r="D36" s="181">
        <f t="shared" si="1"/>
        <v>0</v>
      </c>
    </row>
    <row r="37" spans="1:4" x14ac:dyDescent="0.2">
      <c r="A37" s="182" t="s">
        <v>851</v>
      </c>
      <c r="B37" s="184" t="s">
        <v>732</v>
      </c>
      <c r="C37" s="178">
        <f>ROUND('DOE25'!F116+'DOE25'!F117,0)</f>
        <v>215635</v>
      </c>
      <c r="D37" s="181">
        <f t="shared" si="1"/>
        <v>33.700000000000003</v>
      </c>
    </row>
    <row r="38" spans="1:4" x14ac:dyDescent="0.2">
      <c r="A38" s="182" t="s">
        <v>738</v>
      </c>
      <c r="B38" s="184" t="s">
        <v>733</v>
      </c>
      <c r="C38" s="178">
        <f>ROUND(SUM('DOE25'!F139:J139)-SUM('DOE25'!F116:F118),0)</f>
        <v>28187</v>
      </c>
      <c r="D38" s="181">
        <f t="shared" si="1"/>
        <v>4.4000000000000004</v>
      </c>
    </row>
    <row r="39" spans="1:4" x14ac:dyDescent="0.2">
      <c r="A39">
        <v>4000</v>
      </c>
      <c r="B39" s="184" t="s">
        <v>734</v>
      </c>
      <c r="C39" s="178">
        <f>ROUND('DOE25'!F168+'DOE25'!G168+'DOE25'!H168+'DOE25'!I168,0)</f>
        <v>23725</v>
      </c>
      <c r="D39" s="181">
        <f t="shared" si="1"/>
        <v>3.7</v>
      </c>
    </row>
    <row r="40" spans="1:4" x14ac:dyDescent="0.2">
      <c r="A40" s="182" t="s">
        <v>739</v>
      </c>
      <c r="B40" s="184" t="s">
        <v>735</v>
      </c>
      <c r="C40" s="178">
        <f>ROUND(SUM('DOE25'!F188:F190)+SUM('DOE25'!G188:G190)+SUM('DOE25'!H188:H190)+SUM('DOE25'!I188:I190),0)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640755.83000000007</v>
      </c>
      <c r="D41" s="183">
        <f>SUM(D35:D40)</f>
        <v>100.00000000000001</v>
      </c>
    </row>
    <row r="42" spans="1:4" x14ac:dyDescent="0.2">
      <c r="A42" s="182" t="s">
        <v>741</v>
      </c>
      <c r="B42" s="184" t="s">
        <v>737</v>
      </c>
      <c r="C42" s="178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770</v>
      </c>
      <c r="B1" s="291"/>
      <c r="C1" s="291"/>
      <c r="D1" s="291"/>
      <c r="E1" s="291"/>
      <c r="F1" s="291"/>
      <c r="G1" s="291"/>
      <c r="H1" s="291"/>
      <c r="I1" s="291"/>
      <c r="J1" s="212"/>
      <c r="K1" s="212"/>
      <c r="L1" s="212"/>
      <c r="M1" s="213"/>
    </row>
    <row r="2" spans="1:26" ht="12.75" x14ac:dyDescent="0.2">
      <c r="A2" s="296" t="s">
        <v>767</v>
      </c>
      <c r="B2" s="297"/>
      <c r="C2" s="297"/>
      <c r="D2" s="297"/>
      <c r="E2" s="297"/>
      <c r="F2" s="294" t="str">
        <f>'DOE25'!A2</f>
        <v>CHATHAM SCHOOL DISTRICT</v>
      </c>
      <c r="G2" s="295"/>
      <c r="H2" s="295"/>
      <c r="I2" s="295"/>
      <c r="J2" s="52"/>
      <c r="K2" s="52"/>
      <c r="L2" s="52"/>
      <c r="M2" s="214"/>
    </row>
    <row r="3" spans="1:26" x14ac:dyDescent="0.2">
      <c r="A3" s="215" t="s">
        <v>768</v>
      </c>
      <c r="B3" s="216" t="s">
        <v>769</v>
      </c>
      <c r="C3" s="292" t="s">
        <v>771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7"/>
      <c r="B4" s="218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0"/>
      <c r="O29" s="210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06"/>
      <c r="AB29" s="206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06"/>
      <c r="AO29" s="206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06"/>
      <c r="BB29" s="206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06"/>
      <c r="BO29" s="206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06"/>
      <c r="CB29" s="206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06"/>
      <c r="CO29" s="206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06"/>
      <c r="DB29" s="206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06"/>
      <c r="DO29" s="206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06"/>
      <c r="EB29" s="206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06"/>
      <c r="EO29" s="206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06"/>
      <c r="FB29" s="206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06"/>
      <c r="FO29" s="206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06"/>
      <c r="GB29" s="206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06"/>
      <c r="GO29" s="206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06"/>
      <c r="HB29" s="206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06"/>
      <c r="HO29" s="206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06"/>
      <c r="IB29" s="206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06"/>
      <c r="IO29" s="206"/>
      <c r="IP29" s="286"/>
      <c r="IQ29" s="286"/>
      <c r="IR29" s="286"/>
      <c r="IS29" s="286"/>
      <c r="IT29" s="286"/>
      <c r="IU29" s="286"/>
      <c r="IV29" s="286"/>
    </row>
    <row r="30" spans="1:256" x14ac:dyDescent="0.2">
      <c r="A30" s="217"/>
      <c r="B30" s="218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0"/>
      <c r="O30" s="210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06"/>
      <c r="AB30" s="206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06"/>
      <c r="AO30" s="206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06"/>
      <c r="BB30" s="206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06"/>
      <c r="BO30" s="206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06"/>
      <c r="CB30" s="206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06"/>
      <c r="CO30" s="206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06"/>
      <c r="DB30" s="206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06"/>
      <c r="DO30" s="206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06"/>
      <c r="EB30" s="206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06"/>
      <c r="EO30" s="206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06"/>
      <c r="FB30" s="206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06"/>
      <c r="FO30" s="206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06"/>
      <c r="GB30" s="206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06"/>
      <c r="GO30" s="206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06"/>
      <c r="HB30" s="206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06"/>
      <c r="HO30" s="206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06"/>
      <c r="IB30" s="206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06"/>
      <c r="IO30" s="206"/>
      <c r="IP30" s="286"/>
      <c r="IQ30" s="286"/>
      <c r="IR30" s="286"/>
      <c r="IS30" s="286"/>
      <c r="IT30" s="286"/>
      <c r="IU30" s="286"/>
      <c r="IV30" s="286"/>
    </row>
    <row r="31" spans="1:256" x14ac:dyDescent="0.2">
      <c r="A31" s="217"/>
      <c r="B31" s="218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0"/>
      <c r="O31" s="210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06"/>
      <c r="AB31" s="206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06"/>
      <c r="AO31" s="206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06"/>
      <c r="BB31" s="206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06"/>
      <c r="BO31" s="206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06"/>
      <c r="CB31" s="206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06"/>
      <c r="CO31" s="206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06"/>
      <c r="DB31" s="206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06"/>
      <c r="DO31" s="206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06"/>
      <c r="EB31" s="206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06"/>
      <c r="EO31" s="206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06"/>
      <c r="FB31" s="206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06"/>
      <c r="FO31" s="206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06"/>
      <c r="GB31" s="206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06"/>
      <c r="GO31" s="206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06"/>
      <c r="HB31" s="206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06"/>
      <c r="HO31" s="206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06"/>
      <c r="IB31" s="206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06"/>
      <c r="IO31" s="206"/>
      <c r="IP31" s="286"/>
      <c r="IQ31" s="286"/>
      <c r="IR31" s="286"/>
      <c r="IS31" s="286"/>
      <c r="IT31" s="286"/>
      <c r="IU31" s="286"/>
      <c r="IV31" s="286"/>
    </row>
    <row r="32" spans="1:256" x14ac:dyDescent="0.2">
      <c r="A32" s="217"/>
      <c r="B32" s="218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2"/>
      <c r="O32" s="222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9"/>
      <c r="AA32" s="217"/>
      <c r="AB32" s="218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7"/>
      <c r="AO32" s="218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7"/>
      <c r="BB32" s="218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7"/>
      <c r="BO32" s="218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7"/>
      <c r="CB32" s="218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7"/>
      <c r="CO32" s="218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7"/>
      <c r="DB32" s="218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7"/>
      <c r="DO32" s="218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7"/>
      <c r="EB32" s="218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7"/>
      <c r="EO32" s="218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7"/>
      <c r="FB32" s="218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7"/>
      <c r="FO32" s="218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7"/>
      <c r="GB32" s="218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7"/>
      <c r="GO32" s="218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7"/>
      <c r="HB32" s="218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7"/>
      <c r="HO32" s="218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7"/>
      <c r="IB32" s="218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7"/>
      <c r="IO32" s="218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7"/>
      <c r="B33" s="218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0"/>
      <c r="O38" s="210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06"/>
      <c r="AB38" s="206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06"/>
      <c r="AO38" s="206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06"/>
      <c r="BB38" s="206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06"/>
      <c r="BO38" s="206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06"/>
      <c r="CB38" s="206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06"/>
      <c r="CO38" s="206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06"/>
      <c r="DB38" s="206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06"/>
      <c r="DO38" s="206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06"/>
      <c r="EB38" s="206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06"/>
      <c r="EO38" s="206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06"/>
      <c r="FB38" s="206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06"/>
      <c r="FO38" s="206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06"/>
      <c r="GB38" s="206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06"/>
      <c r="GO38" s="206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06"/>
      <c r="HB38" s="206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06"/>
      <c r="HO38" s="206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06"/>
      <c r="IB38" s="206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06"/>
      <c r="IO38" s="206"/>
      <c r="IP38" s="286"/>
      <c r="IQ38" s="286"/>
      <c r="IR38" s="286"/>
      <c r="IS38" s="286"/>
      <c r="IT38" s="286"/>
      <c r="IU38" s="286"/>
      <c r="IV38" s="286"/>
    </row>
    <row r="39" spans="1:256" x14ac:dyDescent="0.2">
      <c r="A39" s="217"/>
      <c r="B39" s="218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0"/>
      <c r="O39" s="210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06"/>
      <c r="AB39" s="206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06"/>
      <c r="AO39" s="206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06"/>
      <c r="BB39" s="206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06"/>
      <c r="BO39" s="206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06"/>
      <c r="CB39" s="206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06"/>
      <c r="CO39" s="206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06"/>
      <c r="DB39" s="206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06"/>
      <c r="DO39" s="206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06"/>
      <c r="EB39" s="206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06"/>
      <c r="EO39" s="206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06"/>
      <c r="FB39" s="206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06"/>
      <c r="FO39" s="206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06"/>
      <c r="GB39" s="206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06"/>
      <c r="GO39" s="206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06"/>
      <c r="HB39" s="206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06"/>
      <c r="HO39" s="206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06"/>
      <c r="IB39" s="206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06"/>
      <c r="IO39" s="206"/>
      <c r="IP39" s="286"/>
      <c r="IQ39" s="286"/>
      <c r="IR39" s="286"/>
      <c r="IS39" s="286"/>
      <c r="IT39" s="286"/>
      <c r="IU39" s="286"/>
      <c r="IV39" s="286"/>
    </row>
    <row r="40" spans="1:256" x14ac:dyDescent="0.2">
      <c r="A40" s="217"/>
      <c r="B40" s="218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0"/>
      <c r="O40" s="210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06"/>
      <c r="AB40" s="206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06"/>
      <c r="AO40" s="206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06"/>
      <c r="BB40" s="206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06"/>
      <c r="BO40" s="206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06"/>
      <c r="CB40" s="206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06"/>
      <c r="CO40" s="206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06"/>
      <c r="DB40" s="206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06"/>
      <c r="DO40" s="206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06"/>
      <c r="EB40" s="206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06"/>
      <c r="EO40" s="206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06"/>
      <c r="FB40" s="206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06"/>
      <c r="FO40" s="206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06"/>
      <c r="GB40" s="206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06"/>
      <c r="GO40" s="206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06"/>
      <c r="HB40" s="206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06"/>
      <c r="HO40" s="206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06"/>
      <c r="IB40" s="206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06"/>
      <c r="IO40" s="206"/>
      <c r="IP40" s="286"/>
      <c r="IQ40" s="286"/>
      <c r="IR40" s="286"/>
      <c r="IS40" s="286"/>
      <c r="IT40" s="286"/>
      <c r="IU40" s="286"/>
      <c r="IV40" s="286"/>
    </row>
    <row r="41" spans="1:256" x14ac:dyDescent="0.2">
      <c r="A41" s="217"/>
      <c r="B41" s="218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7"/>
      <c r="B60" s="218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7"/>
      <c r="B61" s="218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7"/>
      <c r="B62" s="218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7"/>
      <c r="B63" s="218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7"/>
      <c r="B64" s="218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7"/>
      <c r="B65" s="218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7"/>
      <c r="B66" s="218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7"/>
      <c r="B67" s="218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7"/>
      <c r="B68" s="218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7"/>
      <c r="B69" s="218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19"/>
      <c r="B70" s="220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768</v>
      </c>
      <c r="B73" s="209" t="s">
        <v>769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0"/>
      <c r="B74" s="210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0"/>
      <c r="B75" s="210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0"/>
      <c r="B76" s="210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0"/>
      <c r="B77" s="210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0"/>
      <c r="B78" s="210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0"/>
      <c r="B79" s="210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0"/>
      <c r="B80" s="210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0"/>
      <c r="B81" s="210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0"/>
      <c r="B82" s="210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0"/>
      <c r="B83" s="210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0"/>
      <c r="B84" s="210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0"/>
      <c r="B85" s="210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0"/>
      <c r="B86" s="210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0"/>
      <c r="B87" s="210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0"/>
      <c r="B88" s="210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0"/>
      <c r="B89" s="210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0"/>
      <c r="B90" s="210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B0A" sheet="1" objects="1" scenarios="1"/>
  <mergeCells count="223">
    <mergeCell ref="IP40:IV40"/>
    <mergeCell ref="C45:M45"/>
    <mergeCell ref="IC40:IM40"/>
    <mergeCell ref="BP40:BZ40"/>
    <mergeCell ref="FC40:FM40"/>
    <mergeCell ref="FP40:FZ40"/>
    <mergeCell ref="CC40:CM40"/>
    <mergeCell ref="CP40:CZ40"/>
    <mergeCell ref="CP39:CZ39"/>
    <mergeCell ref="BP38:BZ38"/>
    <mergeCell ref="CC38:CM38"/>
    <mergeCell ref="HP38:HZ38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DC40:DM40"/>
    <mergeCell ref="EP40:EZ40"/>
    <mergeCell ref="C42:M42"/>
    <mergeCell ref="P40:Z40"/>
    <mergeCell ref="AC40:AM40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38:Z38"/>
    <mergeCell ref="AC38:AM38"/>
    <mergeCell ref="AP38:AZ38"/>
    <mergeCell ref="BP39:BZ39"/>
    <mergeCell ref="CC39:CM39"/>
    <mergeCell ref="IP31:IV31"/>
    <mergeCell ref="HC31:HM31"/>
    <mergeCell ref="EC32:EM32"/>
    <mergeCell ref="EP32:EZ32"/>
    <mergeCell ref="FC32:FM32"/>
    <mergeCell ref="AC32:AM32"/>
    <mergeCell ref="AP32:AZ32"/>
    <mergeCell ref="BP32:BZ32"/>
    <mergeCell ref="FC30:FM30"/>
    <mergeCell ref="FP30:FZ30"/>
    <mergeCell ref="FC31:FM31"/>
    <mergeCell ref="FP31:FZ31"/>
    <mergeCell ref="GC31:GM31"/>
    <mergeCell ref="GP31:GZ31"/>
    <mergeCell ref="IC32:IM32"/>
    <mergeCell ref="IP32:IV32"/>
    <mergeCell ref="HC32:HM32"/>
    <mergeCell ref="HP32:HZ32"/>
    <mergeCell ref="FP32:FZ32"/>
    <mergeCell ref="HP31:HZ31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EC30:EM30"/>
    <mergeCell ref="EP30:EZ30"/>
    <mergeCell ref="EP38:EZ38"/>
    <mergeCell ref="FC38:FM38"/>
    <mergeCell ref="FP38:FZ38"/>
    <mergeCell ref="GC38:GM38"/>
    <mergeCell ref="GP38:GZ38"/>
    <mergeCell ref="HC38:HM38"/>
    <mergeCell ref="HP29:HZ29"/>
    <mergeCell ref="IC29:IM29"/>
    <mergeCell ref="FP29:FZ29"/>
    <mergeCell ref="GC29:GM29"/>
    <mergeCell ref="GP29:GZ29"/>
    <mergeCell ref="HC29:HM29"/>
    <mergeCell ref="IC30:IM30"/>
    <mergeCell ref="HP30:HZ30"/>
    <mergeCell ref="IP29:IV29"/>
    <mergeCell ref="IP30:IV30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IC31:IM31"/>
    <mergeCell ref="CP32:CZ32"/>
    <mergeCell ref="CP30:CZ30"/>
    <mergeCell ref="C39:M39"/>
    <mergeCell ref="C40:M40"/>
    <mergeCell ref="C34:M34"/>
    <mergeCell ref="C35:M35"/>
    <mergeCell ref="C36:M36"/>
    <mergeCell ref="C38:M38"/>
    <mergeCell ref="AP40:AZ40"/>
    <mergeCell ref="BC31:BM31"/>
    <mergeCell ref="BC32:BM32"/>
    <mergeCell ref="BC39:BM39"/>
    <mergeCell ref="BP31:BZ31"/>
    <mergeCell ref="CC31:CM31"/>
    <mergeCell ref="CP31:CZ31"/>
    <mergeCell ref="EC29:EM29"/>
    <mergeCell ref="EP29:EZ29"/>
    <mergeCell ref="FC29:FM29"/>
    <mergeCell ref="CP29:CZ29"/>
    <mergeCell ref="DP29:DZ29"/>
    <mergeCell ref="DC29:DM29"/>
    <mergeCell ref="A1:I1"/>
    <mergeCell ref="C3:M3"/>
    <mergeCell ref="C4:M4"/>
    <mergeCell ref="F2:I2"/>
    <mergeCell ref="P29:Z29"/>
    <mergeCell ref="AC29:AM29"/>
    <mergeCell ref="C10:M10"/>
    <mergeCell ref="C11:M11"/>
    <mergeCell ref="C12:M12"/>
    <mergeCell ref="C14:M14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C30:CM30"/>
    <mergeCell ref="BC30:BM30"/>
    <mergeCell ref="BP30:BZ30"/>
    <mergeCell ref="DC30:DM30"/>
    <mergeCell ref="DP30:DZ30"/>
    <mergeCell ref="CC32:CM32"/>
    <mergeCell ref="DC32:DM32"/>
    <mergeCell ref="DP32:DZ32"/>
    <mergeCell ref="C15:M15"/>
    <mergeCell ref="C16:M16"/>
    <mergeCell ref="C17:M17"/>
    <mergeCell ref="C18:M18"/>
    <mergeCell ref="C19:M19"/>
    <mergeCell ref="C20:M20"/>
    <mergeCell ref="AP29:AZ29"/>
    <mergeCell ref="C32:M32"/>
    <mergeCell ref="C30:M30"/>
    <mergeCell ref="C31:M31"/>
    <mergeCell ref="P31:Z31"/>
    <mergeCell ref="AC31:AM31"/>
    <mergeCell ref="AP31:AZ31"/>
    <mergeCell ref="P32:Z32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2013-09-11T18:49:06Z</cp:lastPrinted>
  <dcterms:created xsi:type="dcterms:W3CDTF">1997-12-04T19:04:30Z</dcterms:created>
  <dcterms:modified xsi:type="dcterms:W3CDTF">2013-11-14T19:38:17Z</dcterms:modified>
</cp:coreProperties>
</file>