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32" i="1" l="1"/>
  <c r="H530" i="1"/>
  <c r="E10" i="13"/>
  <c r="H525" i="1"/>
  <c r="J467" i="1"/>
  <c r="J464" i="1"/>
  <c r="H397" i="1"/>
  <c r="J95" i="1"/>
  <c r="H527" i="1" l="1"/>
  <c r="H540" i="1"/>
  <c r="H243" i="1"/>
  <c r="H239" i="1"/>
  <c r="K239" i="1"/>
  <c r="G239" i="1"/>
  <c r="H237" i="1"/>
  <c r="H233" i="1"/>
  <c r="H232" i="1"/>
  <c r="H207" i="1"/>
  <c r="H203" i="1"/>
  <c r="G203" i="1"/>
  <c r="H201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F663" i="1"/>
  <c r="F671" i="1" s="1"/>
  <c r="C4" i="10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H544" i="1"/>
  <c r="K550" i="1"/>
  <c r="K551" i="1" s="1"/>
  <c r="C22" i="13"/>
  <c r="C137" i="2"/>
  <c r="C16" i="13"/>
  <c r="H33" i="13"/>
  <c r="L336" i="1" l="1"/>
  <c r="L544" i="1"/>
  <c r="C23" i="10"/>
  <c r="E33" i="13"/>
  <c r="D35" i="13" s="1"/>
  <c r="F666" i="1"/>
  <c r="F111" i="1"/>
  <c r="C55" i="2"/>
  <c r="C62" i="2" s="1"/>
  <c r="C103" i="2" s="1"/>
  <c r="C35" i="10"/>
  <c r="C36" i="10" s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J651" i="1"/>
  <c r="J641" i="1"/>
  <c r="G570" i="1"/>
  <c r="I433" i="1"/>
  <c r="G433" i="1"/>
  <c r="E103" i="2"/>
  <c r="I662" i="1"/>
  <c r="C27" i="10"/>
  <c r="C28" i="10" s="1"/>
  <c r="G634" i="1"/>
  <c r="J634" i="1" s="1"/>
  <c r="G630" i="1" l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<sst xmlns="http://schemas.openxmlformats.org/spreadsheetml/2006/main" count="3944" uniqueCount="910">
  <si>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</si>
  <si>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</si>
  <si>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</si>
  <si>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</si>
  <si>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</si>
  <si>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</si>
  <si>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</si>
  <si>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</si>
  <si>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</si>
  <si>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</si>
  <si>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</si>
  <si>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</si>
  <si>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</si>
  <si>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</si>
  <si>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</si>
  <si>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</si>
  <si>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</si>
  <si>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</si>
  <si>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</si>
  <si>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</si>
  <si>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</si>
  <si>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</si>
  <si>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</si>
  <si>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</si>
  <si>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</si>
  <si>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</si>
  <si>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</si>
  <si>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</si>
  <si>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</si>
  <si>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</si>
  <si>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</si>
  <si>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</si>
  <si>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</si>
  <si>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</si>
  <si>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</si>
  <si>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</si>
  <si>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</si>
  <si>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</si>
  <si>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</si>
  <si>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</si>
  <si>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</si>
  <si>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</si>
  <si>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</si>
  <si>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</si>
  <si>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</si>
  <si>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</si>
  <si>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</si>
  <si>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</si>
  <si>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</si>
  <si>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</si>
  <si>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</si>
  <si>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</si>
  <si>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</si>
  <si>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</si>
  <si>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</si>
  <si>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</si>
  <si>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</si>
  <si>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</si>
  <si>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</si>
  <si>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</si>
  <si>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</si>
  <si>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</si>
  <si>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</si>
  <si>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</si>
  <si>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</si>
  <si>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</si>
  <si>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</si>
  <si>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</si>
  <si>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</si>
  <si>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</si>
  <si>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</si>
  <si>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</si>
  <si>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</si>
  <si>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</si>
  <si>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</si>
  <si>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</si>
  <si>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</si>
  <si>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</si>
  <si>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</si>
  <si>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</si>
  <si>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</si>
  <si>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</si>
  <si>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</si>
  <si>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</si>
  <si>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</si>
  <si>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</si>
  <si>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</si>
  <si>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</si>
  <si>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</si>
  <si>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</si>
  <si>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</si>
  <si>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</si>
  <si>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</si>
  <si>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</si>
  <si>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</si>
  <si>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</si>
  <si>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</si>
  <si>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</si>
  <si>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</si>
  <si>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</si>
  <si>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</si>
  <si>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</si>
  <si>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</si>
  <si>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</si>
  <si>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</si>
  <si>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</si>
  <si>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</si>
  <si>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</si>
  <si>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</si>
  <si>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</si>
  <si>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</si>
  <si>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</si>
  <si>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</si>
  <si>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</si>
  <si>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</si>
  <si>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</si>
  <si>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</si>
  <si>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</si>
  <si>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</si>
  <si>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</si>
  <si>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</si>
  <si>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</si>
  <si>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</si>
  <si>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</si>
  <si>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</si>
  <si>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</si>
  <si>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</si>
  <si>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</si>
  <si>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</si>
  <si>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</si>
  <si>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</si>
  <si>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</si>
  <si>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</si>
  <si>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</si>
  <si>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</si>
  <si>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</si>
  <si>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</si>
  <si>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</si>
  <si>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</si>
  <si>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</si>
  <si>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</si>
  <si>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</si>
  <si>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</si>
  <si>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</si>
  <si>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</si>
  <si>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</si>
  <si>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</si>
  <si>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</si>
  <si>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</si>
  <si>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</si>
  <si>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</si>
  <si>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</si>
  <si>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</si>
  <si>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</si>
  <si>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</si>
  <si>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</si>
  <si>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</si>
  <si>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</si>
  <si>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</si>
  <si>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</si>
  <si>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</si>
  <si>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</si>
  <si>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</si>
  <si>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</si>
  <si>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</si>
  <si>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</si>
  <si>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</si>
  <si>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</si>
  <si>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</si>
  <si>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</si>
  <si>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</si>
  <si>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</si>
  <si>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</si>
  <si>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</si>
  <si>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</si>
  <si>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</si>
  <si>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</si>
  <si>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</si>
  <si>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</si>
  <si>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</si>
  <si>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</si>
  <si>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</si>
  <si>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</si>
  <si>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</si>
  <si>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</si>
  <si>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</si>
  <si>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</si>
  <si>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</si>
  <si>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</si>
  <si>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</si>
  <si>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</si>
  <si>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</si>
  <si>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</si>
  <si>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</si>
  <si>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</si>
  <si>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</si>
  <si>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</si>
  <si>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</si>
  <si>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</si>
  <si>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</si>
  <si>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</si>
  <si>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</si>
  <si>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</si>
  <si>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</si>
  <si>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</si>
  <si>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</si>
  <si>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</si>
  <si>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</si>
  <si>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</si>
  <si>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</si>
  <si>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</si>
  <si>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</si>
  <si>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</si>
  <si>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</si>
  <si>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</si>
  <si>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</si>
  <si>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</si>
  <si>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</si>
  <si>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</si>
  <si>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</si>
  <si>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</si>
  <si>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</si>
  <si>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</si>
  <si>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</si>
  <si>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</si>
  <si>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</si>
  <si>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</si>
  <si>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</si>
  <si>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</si>
  <si>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</si>
  <si>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</si>
  <si>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</si>
  <si>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</si>
  <si>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</si>
  <si>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</si>
  <si>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</si>
  <si>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</si>
  <si>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</si>
  <si>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</si>
  <si>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</si>
  <si>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</si>
  <si>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</si>
  <si>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</si>
  <si>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</si>
  <si>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</si>
  <si>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</si>
  <si>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</si>
  <si>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</si>
  <si>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</si>
  <si>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</si>
  <si>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</si>
  <si>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</si>
  <si>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</si>
  <si>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</si>
  <si>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</si>
  <si>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</si>
  <si>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</si>
  <si>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</si>
  <si>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</si>
  <si>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</si>
  <si>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</si>
  <si>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</si>
  <si>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</si>
  <si>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</si>
  <si>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</si>
  <si>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</si>
  <si>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</si>
  <si>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</si>
  <si>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</si>
  <si>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</si>
  <si>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</si>
  <si>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</si>
  <si>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</si>
  <si>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</si>
  <si>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</si>
  <si>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</si>
  <si>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</si>
  <si>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</si>
  <si>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</si>
  <si>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</si>
  <si>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</si>
  <si>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</si>
  <si>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</si>
  <si>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</si>
  <si>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</si>
  <si>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</si>
  <si>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</si>
  <si>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</si>
  <si>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</si>
  <si>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</si>
  <si>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</si>
  <si>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</si>
  <si>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</si>
  <si>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</si>
  <si>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</si>
  <si>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</si>
  <si>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</si>
  <si>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</si>
  <si>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</si>
  <si>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</si>
  <si>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</si>
  <si>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</si>
  <si>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</si>
  <si>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</si>
  <si>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</si>
  <si>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</si>
  <si>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</si>
  <si>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</si>
  <si>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</si>
  <si>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</si>
  <si>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</si>
  <si>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</si>
  <si>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</si>
  <si>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</si>
  <si>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</si>
  <si>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</si>
  <si>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</si>
  <si>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</si>
  <si>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</si>
  <si>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</si>
  <si>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</si>
  <si>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</si>
  <si>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</si>
  <si>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</si>
  <si>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</si>
  <si>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</si>
  <si>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</si>
  <si>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</si>
  <si>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</si>
  <si>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</si>
  <si>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</si>
  <si>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</si>
  <si>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</si>
  <si>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</si>
  <si>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</si>
  <si>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</si>
  <si>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</si>
  <si>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</si>
  <si>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</si>
  <si>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</si>
  <si>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</si>
  <si>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</si>
  <si>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</si>
  <si>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</si>
  <si>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</si>
  <si>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</si>
  <si>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</si>
  <si>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</si>
  <si>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</si>
  <si>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</si>
  <si>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</si>
  <si>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</si>
  <si>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</si>
  <si>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</si>
  <si>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</si>
  <si>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</si>
  <si>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</si>
  <si>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</si>
  <si>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</si>
  <si>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</si>
  <si>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</si>
  <si>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</si>
  <si>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</si>
  <si>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</si>
  <si>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</si>
  <si>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</si>
  <si>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</si>
  <si>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</si>
  <si>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</si>
  <si>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</si>
  <si>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</si>
  <si>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</si>
  <si>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</si>
  <si>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</si>
  <si>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</si>
  <si>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</si>
  <si>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</si>
  <si>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</si>
  <si>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</si>
  <si>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</si>
  <si>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</si>
  <si>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</si>
  <si>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</si>
  <si>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</si>
  <si>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</si>
  <si>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</si>
  <si>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</si>
  <si>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</si>
  <si>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</si>
  <si>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</si>
  <si>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</si>
  <si>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</si>
  <si>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</si>
  <si>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</si>
  <si>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</si>
  <si>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</si>
  <si>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</si>
  <si>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</si>
  <si>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</si>
  <si>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</si>
  <si>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</si>
  <si>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</si>
  <si>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</si>
  <si>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</si>
  <si>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</si>
  <si>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</si>
  <si>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</si>
  <si>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</si>
  <si>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</si>
  <si>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</si>
  <si>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</si>
  <si>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</si>
  <si>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</si>
  <si>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</si>
  <si>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</si>
  <si>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</si>
  <si>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</si>
  <si>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</si>
  <si>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</si>
  <si>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</si>
  <si>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</si>
  <si>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</si>
  <si>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</si>
  <si>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</si>
  <si>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</si>
  <si>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</si>
  <si>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</si>
  <si>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</si>
  <si>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</si>
  <si>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</si>
  <si>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</si>
  <si>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</si>
  <si>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</si>
  <si>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</si>
  <si>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</si>
  <si>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</si>
  <si>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</si>
  <si>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</si>
  <si>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</si>
  <si>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</si>
  <si>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</si>
  <si>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</si>
  <si>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</si>
  <si>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</si>
  <si>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</si>
  <si>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</si>
  <si>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</si>
  <si>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</si>
  <si>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</si>
  <si>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</si>
  <si>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</si>
  <si>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</si>
  <si>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</si>
  <si>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</si>
  <si>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</si>
  <si>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</si>
  <si>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</si>
  <si>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</si>
  <si>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</si>
  <si>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</si>
  <si>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</si>
  <si>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</si>
  <si>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</si>
  <si>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</si>
  <si>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</si>
  <si>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</si>
  <si>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</si>
  <si>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</si>
  <si>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</si>
  <si>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</si>
  <si>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</si>
  <si>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</si>
  <si>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</si>
  <si>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</si>
  <si>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</si>
  <si>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</si>
  <si>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</si>
  <si>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</si>
  <si>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</si>
  <si>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</si>
  <si>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</si>
  <si>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</si>
  <si>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</si>
  <si>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</si>
  <si>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</si>
  <si>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</si>
  <si>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</si>
  <si>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</si>
  <si>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</si>
  <si>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</si>
  <si>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</si>
  <si>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</si>
  <si>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</si>
  <si>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</si>
  <si>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</si>
  <si>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</si>
  <si>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</si>
  <si>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</si>
  <si>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</si>
  <si>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</si>
  <si>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</si>
  <si>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</si>
  <si>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</si>
  <si>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</si>
  <si>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</si>
  <si>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</si>
  <si>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</si>
  <si>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</si>
  <si>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</si>
  <si>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</si>
  <si>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</si>
  <si>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</si>
  <si>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</si>
  <si>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</si>
  <si>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</si>
  <si>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</si>
  <si>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</si>
  <si>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</si>
  <si>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</si>
  <si>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</si>
  <si>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</si>
  <si>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</si>
  <si>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</si>
  <si>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</si>
  <si>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</si>
  <si>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</si>
  <si>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</si>
  <si>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</si>
  <si>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</si>
  <si>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</si>
  <si>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</si>
  <si>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</si>
  <si>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</si>
  <si>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</si>
  <si>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</si>
  <si>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</si>
  <si>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</si>
  <si>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</si>
  <si>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</si>
  <si>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</si>
  <si>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</si>
  <si>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</si>
  <si>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</si>
  <si>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</si>
  <si>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</si>
  <si>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</si>
  <si>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</si>
  <si>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</si>
  <si>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</si>
  <si>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</si>
  <si>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</si>
  <si>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</si>
  <si>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</si>
  <si>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</si>
  <si>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</si>
  <si>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</si>
  <si>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</si>
  <si>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</si>
  <si>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</si>
  <si>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</si>
  <si>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</si>
  <si>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</si>
  <si>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</si>
  <si>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</si>
  <si>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</si>
  <si>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</si>
  <si>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</si>
  <si>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</si>
  <si>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</si>
  <si>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</si>
  <si>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</si>
  <si>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</si>
  <si>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</si>
  <si>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</si>
  <si>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</si>
  <si>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</si>
  <si>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</si>
  <si>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</si>
  <si>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</si>
  <si>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</si>
  <si>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</si>
  <si>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</si>
  <si>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</si>
  <si>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</si>
  <si>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</si>
  <si>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</si>
  <si>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</si>
  <si>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</si>
  <si>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</si>
  <si>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</si>
  <si>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</si>
  <si>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</si>
  <si>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</si>
  <si>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</si>
  <si>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</si>
  <si>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</si>
  <si>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</si>
  <si>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</si>
  <si>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</si>
  <si>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</si>
  <si>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</si>
  <si>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</si>
  <si>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</si>
  <si>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</si>
  <si>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</si>
  <si>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</si>
  <si>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</si>
  <si>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</si>
  <si>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</si>
  <si>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</si>
  <si>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</si>
  <si>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</si>
  <si>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</si>
  <si>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</si>
  <si>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</si>
  <si>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</si>
  <si>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</si>
  <si>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</si>
  <si>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</si>
  <si>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</si>
  <si>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</si>
  <si>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</si>
  <si>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</si>
  <si>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</si>
  <si>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</si>
  <si>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</si>
  <si>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</si>
  <si>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</si>
  <si>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</si>
  <si>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</si>
  <si>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</si>
  <si>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</si>
  <si>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</si>
  <si>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</si>
  <si>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</si>
  <si>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</si>
  <si>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</si>
  <si>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</si>
  <si>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</si>
  <si>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</si>
  <si>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</si>
  <si>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</si>
  <si>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</si>
  <si>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</si>
  <si>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</si>
  <si>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</si>
  <si>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</si>
  <si>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</si>
  <si>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</si>
  <si>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</si>
  <si>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</si>
  <si>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</si>
  <si>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</si>
  <si>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</si>
  <si>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</si>
  <si>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</si>
  <si>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</si>
  <si>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</si>
  <si>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</si>
  <si>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</si>
  <si>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</si>
  <si>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</si>
  <si>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</si>
  <si>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</si>
  <si>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</si>
  <si>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</si>
  <si>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</si>
  <si>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</si>
  <si>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</si>
  <si>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</si>
  <si>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</si>
  <si>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</si>
  <si>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</si>
  <si>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</si>
  <si>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</si>
  <si>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</si>
  <si>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</si>
  <si>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</si>
  <si>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</si>
  <si>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</si>
  <si>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</si>
  <si>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</si>
  <si>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</si>
  <si>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</si>
  <si>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</si>
  <si>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</si>
  <si>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</si>
  <si>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</si>
  <si>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</si>
  <si>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</si>
  <si>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</si>
  <si>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</si>
  <si>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</si>
  <si>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</si>
  <si>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</si>
  <si>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</si>
  <si>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</si>
  <si>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</si>
  <si>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</si>
  <si>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</si>
  <si>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</si>
  <si>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</si>
  <si>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</si>
  <si>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</si>
  <si>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</si>
  <si>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</si>
  <si>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</si>
  <si>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</si>
  <si>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</si>
  <si>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</si>
  <si>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</si>
  <si>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</si>
  <si>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</si>
  <si>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</si>
  <si>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</si>
  <si>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</si>
  <si>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</si>
  <si>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</si>
  <si>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</si>
  <si>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</si>
  <si>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</si>
  <si>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</si>
  <si>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</si>
  <si>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</si>
  <si>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</si>
  <si>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</si>
  <si>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</si>
  <si>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</si>
  <si>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</si>
  <si>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</si>
  <si>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</si>
  <si>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</si>
  <si>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</si>
  <si>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</si>
  <si>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</si>
  <si>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</si>
  <si>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</si>
  <si>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</si>
  <si>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</si>
  <si>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</si>
  <si>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</si>
  <si>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</si>
  <si>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</si>
  <si>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</si>
  <si>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</si>
  <si>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</si>
  <si>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</si>
  <si>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</si>
  <si>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</si>
  <si>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</si>
  <si>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</si>
  <si>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</si>
  <si>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</si>
  <si>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</si>
  <si>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</si>
  <si>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</si>
  <si>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</si>
  <si>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</si>
  <si>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</si>
  <si>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</si>
  <si>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</si>
  <si>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</si>
  <si>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</si>
  <si>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</si>
  <si>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</si>
  <si>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</si>
  <si>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</si>
  <si>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</si>
  <si>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</si>
  <si>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</si>
  <si>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</si>
  <si>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</si>
  <si>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</si>
  <si>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</si>
  <si>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</si>
  <si>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</si>
  <si>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</si>
  <si>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</si>
  <si>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</si>
  <si>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</si>
  <si>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</si>
  <si>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</si>
  <si>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</si>
  <si>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</si>
  <si>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</si>
  <si>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</si>
  <si>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</si>
  <si>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</si>
  <si>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</si>
  <si>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</si>
  <si>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</si>
  <si>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</si>
  <si>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</si>
  <si>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</si>
  <si>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</si>
  <si>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</si>
  <si>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</si>
  <si>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</si>
  <si>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</si>
  <si>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</si>
  <si>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</si>
  <si>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</si>
  <si>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</si>
  <si>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</si>
  <si>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</si>
  <si>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</si>
  <si>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</si>
  <si>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</si>
  <si>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</si>
  <si>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</si>
  <si>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</si>
  <si>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</si>
  <si>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</si>
  <si>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</si>
  <si>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</si>
  <si>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</si>
  <si>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</si>
  <si>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</si>
  <si>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</si>
  <si>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</si>
  <si>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</si>
  <si>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</si>
  <si>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</si>
  <si>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</si>
  <si>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</si>
  <si>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</si>
  <si>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</si>
  <si>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</si>
  <si>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</si>
  <si>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</si>
  <si>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</si>
  <si>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</si>
  <si>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</si>
  <si>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</si>
  <si>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</si>
  <si>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</si>
  <si>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</si>
  <si>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</si>
  <si>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</si>
  <si>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</si>
  <si>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</si>
  <si>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</si>
  <si>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</si>
  <si>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</si>
  <si>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</si>
  <si>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</si>
  <si>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</si>
  <si>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</si>
  <si>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</si>
  <si>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</si>
  <si>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</si>
  <si>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</si>
  <si>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</si>
  <si>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</si>
  <si>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</si>
  <si>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</si>
  <si>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</si>
  <si>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</si>
  <si>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</si>
  <si>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</si>
  <si>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</si>
  <si>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</si>
  <si>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</si>
  <si>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</si>
  <si>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</si>
  <si>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</si>
  <si>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</si>
  <si>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</si>
  <si>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</si>
  <si>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</si>
  <si>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</si>
  <si>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</si>
  <si>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</si>
  <si>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</si>
  <si>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</si>
  <si>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</si>
  <si>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</si>
  <si>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</si>
  <si>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</si>
  <si>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</si>
  <si>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</si>
  <si>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</si>
  <si>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</si>
  <si>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</si>
  <si>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</si>
  <si>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</si>
  <si>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</si>
  <si>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</si>
  <si>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</si>
  <si>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</si>
  <si>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</si>
  <si>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</si>
  <si>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</si>
  <si>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</si>
  <si>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</si>
  <si>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</si>
  <si>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</si>
  <si>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</si>
  <si>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</si>
  <si>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</si>
  <si>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</si>
  <si>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</si>
  <si>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</si>
  <si>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</si>
  <si>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</si>
  <si>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</si>
  <si>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</si>
  <si>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</si>
  <si>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</si>
  <si>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COLUMBIA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</si>
</sst>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15" zoomScaleNormal="115" workbookViewId="0">
      <pane xSplit="5" ySplit="3" topLeftCell="F653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107</v>
      </c>
      <c r="C2" s="21">
        <v>107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16873.2+1043.12+29532.35</f>
        <v>47448.67</v>
      </c>
      <c r="G9" s="18"/>
      <c r="H9" s="18"/>
      <c r="I9" s="18"/>
      <c r="J9" s="67">
        <f>SUM(I438)</f>
        <v>117785.31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8645.7800000000007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56094.45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117785.31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558.4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558.4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117785.31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55536.05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55536.05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117785.31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56094.450000000004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117785.31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857145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857145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156.57</v>
      </c>
      <c r="G95" s="18"/>
      <c r="H95" s="18"/>
      <c r="I95" s="18"/>
      <c r="J95" s="18">
        <f>240.38+11</f>
        <v>251.38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24.39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180.95999999999998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251.38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857325.96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251.38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444625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153239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597864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7989.79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71.37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8061.16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605925.16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1401.58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1401.58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1401.58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1464652.7000000002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251.38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809638.72</v>
      </c>
      <c r="I196" s="18"/>
      <c r="J196" s="18"/>
      <c r="K196" s="18"/>
      <c r="L196" s="19">
        <f>SUM(F196:K196)</f>
        <v>809638.72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v>46433.16</v>
      </c>
      <c r="I197" s="18"/>
      <c r="J197" s="18"/>
      <c r="K197" s="18"/>
      <c r="L197" s="19">
        <f>SUM(F197:K197)</f>
        <v>46433.16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f>25395.58+5069.8</f>
        <v>30465.38</v>
      </c>
      <c r="I201" s="18"/>
      <c r="J201" s="18"/>
      <c r="K201" s="18"/>
      <c r="L201" s="19">
        <f t="shared" ref="L201:L207" si="0">SUM(F201:K201)</f>
        <v>30465.38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696</v>
      </c>
      <c r="G203" s="18">
        <f>53.25</f>
        <v>53.25</v>
      </c>
      <c r="H203" s="18">
        <f>2515.05+1128.95+305.6+145+21898.01+41</f>
        <v>26033.609999999997</v>
      </c>
      <c r="I203" s="18"/>
      <c r="J203" s="18"/>
      <c r="K203" s="18">
        <v>1468.63</v>
      </c>
      <c r="L203" s="19">
        <f t="shared" si="0"/>
        <v>28251.489999999998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50729.37+6643.49</f>
        <v>57372.86</v>
      </c>
      <c r="I207" s="18"/>
      <c r="J207" s="18"/>
      <c r="K207" s="18"/>
      <c r="L207" s="19">
        <f t="shared" si="0"/>
        <v>57372.86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696</v>
      </c>
      <c r="G210" s="41">
        <f t="shared" si="1"/>
        <v>53.25</v>
      </c>
      <c r="H210" s="41">
        <f t="shared" si="1"/>
        <v>969943.73</v>
      </c>
      <c r="I210" s="41">
        <f t="shared" si="1"/>
        <v>0</v>
      </c>
      <c r="J210" s="41">
        <f t="shared" si="1"/>
        <v>0</v>
      </c>
      <c r="K210" s="41">
        <f t="shared" si="1"/>
        <v>1468.63</v>
      </c>
      <c r="L210" s="41">
        <f t="shared" si="1"/>
        <v>972161.61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471967.92</f>
        <v>471967.92</v>
      </c>
      <c r="I232" s="18"/>
      <c r="J232" s="18"/>
      <c r="K232" s="18"/>
      <c r="L232" s="19">
        <f>SUM(F232:K232)</f>
        <v>471967.92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31723.71</f>
        <v>31723.71</v>
      </c>
      <c r="I233" s="18"/>
      <c r="J233" s="18"/>
      <c r="K233" s="18"/>
      <c r="L233" s="19">
        <f>SUM(F233:K233)</f>
        <v>31723.71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2281.31</f>
        <v>2281.31</v>
      </c>
      <c r="I237" s="18"/>
      <c r="J237" s="18"/>
      <c r="K237" s="18"/>
      <c r="L237" s="19">
        <f t="shared" ref="L237:L243" si="4">SUM(F237:K237)</f>
        <v>2281.31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554</v>
      </c>
      <c r="G239" s="18">
        <f>42.38</f>
        <v>42.38</v>
      </c>
      <c r="H239" s="18">
        <f>1534.95+556.05+183.86+12723.39+80</f>
        <v>15078.25</v>
      </c>
      <c r="I239" s="18"/>
      <c r="J239" s="18"/>
      <c r="K239" s="18">
        <f>644.45+62.96</f>
        <v>707.41000000000008</v>
      </c>
      <c r="L239" s="19">
        <f t="shared" si="4"/>
        <v>16382.039999999999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31048.51+10012.5</f>
        <v>41061.009999999995</v>
      </c>
      <c r="I243" s="18"/>
      <c r="J243" s="18"/>
      <c r="K243" s="18"/>
      <c r="L243" s="19">
        <f t="shared" si="4"/>
        <v>41061.009999999995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554</v>
      </c>
      <c r="G246" s="41">
        <f t="shared" si="5"/>
        <v>42.38</v>
      </c>
      <c r="H246" s="41">
        <f t="shared" si="5"/>
        <v>562112.19999999995</v>
      </c>
      <c r="I246" s="41">
        <f t="shared" si="5"/>
        <v>0</v>
      </c>
      <c r="J246" s="41">
        <f t="shared" si="5"/>
        <v>0</v>
      </c>
      <c r="K246" s="41">
        <f t="shared" si="5"/>
        <v>707.41000000000008</v>
      </c>
      <c r="L246" s="41">
        <f t="shared" si="5"/>
        <v>563415.99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1250</v>
      </c>
      <c r="G256" s="41">
        <f t="shared" si="8"/>
        <v>95.63</v>
      </c>
      <c r="H256" s="41">
        <f t="shared" si="8"/>
        <v>1532055.93</v>
      </c>
      <c r="I256" s="41">
        <f t="shared" si="8"/>
        <v>0</v>
      </c>
      <c r="J256" s="41">
        <f t="shared" si="8"/>
        <v>0</v>
      </c>
      <c r="K256" s="41">
        <f t="shared" si="8"/>
        <v>2176.04</v>
      </c>
      <c r="L256" s="41">
        <f t="shared" si="8"/>
        <v>1535577.6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1250</v>
      </c>
      <c r="G270" s="42">
        <f t="shared" si="11"/>
        <v>95.63</v>
      </c>
      <c r="H270" s="42">
        <f t="shared" si="11"/>
        <v>1532055.93</v>
      </c>
      <c r="I270" s="42">
        <f t="shared" si="11"/>
        <v>0</v>
      </c>
      <c r="J270" s="42">
        <f t="shared" si="11"/>
        <v>0</v>
      </c>
      <c r="K270" s="42">
        <f t="shared" si="11"/>
        <v>2176.04</v>
      </c>
      <c r="L270" s="42">
        <f t="shared" si="11"/>
        <v>1535577.6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f>11+240.38</f>
        <v>251.38</v>
      </c>
      <c r="I397" s="18"/>
      <c r="J397" s="24" t="s">
        <v>289</v>
      </c>
      <c r="K397" s="24" t="s">
        <v>289</v>
      </c>
      <c r="L397" s="56">
        <f t="shared" si="26"/>
        <v>251.38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251.38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251.38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251.38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251.38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117785.31</v>
      </c>
      <c r="H438" s="18"/>
      <c r="I438" s="56">
        <f t="shared" ref="I438:I444" si="33">SUM(F438:H438)</f>
        <v>117785.31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117785.31</v>
      </c>
      <c r="H445" s="13">
        <f>SUM(H438:H444)</f>
        <v>0</v>
      </c>
      <c r="I445" s="13">
        <f>SUM(I438:I444)</f>
        <v>117785.31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117785.31</v>
      </c>
      <c r="H458" s="18"/>
      <c r="I458" s="56">
        <f t="shared" si="34"/>
        <v>117785.31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117785.31</v>
      </c>
      <c r="H459" s="83">
        <f>SUM(H453:H458)</f>
        <v>0</v>
      </c>
      <c r="I459" s="83">
        <f>SUM(I453:I458)</f>
        <v>117785.31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117785.31</v>
      </c>
      <c r="H460" s="42">
        <f>H451+H459</f>
        <v>0</v>
      </c>
      <c r="I460" s="42">
        <f>I451+I459</f>
        <v>117785.31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126460.95</v>
      </c>
      <c r="G464" s="18"/>
      <c r="H464" s="18"/>
      <c r="I464" s="18"/>
      <c r="J464" s="18">
        <f>117785.31-11-240.38</f>
        <v>117533.93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1464652.7</v>
      </c>
      <c r="G467" s="18"/>
      <c r="H467" s="18"/>
      <c r="I467" s="18"/>
      <c r="J467" s="18">
        <f>11+240.38</f>
        <v>251.38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1464652.7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251.38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1535577.6</v>
      </c>
      <c r="G471" s="18"/>
      <c r="H471" s="18"/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1535577.6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55536.049999999814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117785.31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v>46433.16</v>
      </c>
      <c r="I520" s="18"/>
      <c r="J520" s="18"/>
      <c r="K520" s="18"/>
      <c r="L520" s="88">
        <f>SUM(F520:K520)</f>
        <v>46433.16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31723.71</v>
      </c>
      <c r="I522" s="18"/>
      <c r="J522" s="18"/>
      <c r="K522" s="18"/>
      <c r="L522" s="88">
        <f>SUM(F522:K522)</f>
        <v>31723.71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78156.87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78156.87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20935.24+5018.72+3203</f>
        <v>29156.960000000003</v>
      </c>
      <c r="I525" s="18"/>
      <c r="J525" s="18"/>
      <c r="K525" s="18"/>
      <c r="L525" s="88">
        <f>SUM(F525:K525)</f>
        <v>29156.960000000003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2281.31</f>
        <v>2281.31</v>
      </c>
      <c r="I527" s="18"/>
      <c r="J527" s="18"/>
      <c r="K527" s="18"/>
      <c r="L527" s="88">
        <f>SUM(F527:K527)</f>
        <v>2281.31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31438.270000000004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31438.270000000004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f>8232*0.9</f>
        <v>7408.8</v>
      </c>
      <c r="I530" s="18"/>
      <c r="J530" s="18"/>
      <c r="K530" s="18"/>
      <c r="L530" s="88">
        <f>SUM(F530:K530)</f>
        <v>7408.8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f>8232-7408.8</f>
        <v>823.19999999999982</v>
      </c>
      <c r="I532" s="18"/>
      <c r="J532" s="18"/>
      <c r="K532" s="18"/>
      <c r="L532" s="88">
        <f>SUM(F532:K532)</f>
        <v>823.19999999999982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8232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8232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6643.49</f>
        <v>6643.49</v>
      </c>
      <c r="I540" s="18"/>
      <c r="J540" s="18"/>
      <c r="K540" s="18"/>
      <c r="L540" s="88">
        <f>SUM(F540:K540)</f>
        <v>6643.49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10012.5</v>
      </c>
      <c r="I542" s="18"/>
      <c r="J542" s="18"/>
      <c r="K542" s="18"/>
      <c r="L542" s="88">
        <f>SUM(F542:K542)</f>
        <v>10012.5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16655.989999999998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16655.989999999998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134483.13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134483.13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46433.16</v>
      </c>
      <c r="G548" s="87">
        <f>L525</f>
        <v>29156.960000000003</v>
      </c>
      <c r="H548" s="87">
        <f>L530</f>
        <v>7408.8</v>
      </c>
      <c r="I548" s="87">
        <f>L535</f>
        <v>0</v>
      </c>
      <c r="J548" s="87">
        <f>L540</f>
        <v>6643.49</v>
      </c>
      <c r="K548" s="87">
        <f>SUM(F548:J548)</f>
        <v>89642.410000000018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31723.71</v>
      </c>
      <c r="G550" s="87">
        <f>L527</f>
        <v>2281.31</v>
      </c>
      <c r="H550" s="87">
        <f>L532</f>
        <v>823.19999999999982</v>
      </c>
      <c r="I550" s="87">
        <f>L537</f>
        <v>0</v>
      </c>
      <c r="J550" s="87">
        <f>L542</f>
        <v>10012.5</v>
      </c>
      <c r="K550" s="87">
        <f>SUM(F550:J550)</f>
        <v>44840.719999999994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78156.87</v>
      </c>
      <c r="G551" s="89">
        <f t="shared" si="42"/>
        <v>31438.270000000004</v>
      </c>
      <c r="H551" s="89">
        <f t="shared" si="42"/>
        <v>8232</v>
      </c>
      <c r="I551" s="89">
        <f t="shared" si="42"/>
        <v>0</v>
      </c>
      <c r="J551" s="89">
        <f t="shared" si="42"/>
        <v>16655.989999999998</v>
      </c>
      <c r="K551" s="89">
        <f t="shared" si="42"/>
        <v>134483.13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809638.72</v>
      </c>
      <c r="G574" s="18"/>
      <c r="H574" s="18">
        <v>471967.92</v>
      </c>
      <c r="I574" s="87">
        <f>SUM(F574:H574)</f>
        <v>1281606.6399999999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/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11110.59</v>
      </c>
      <c r="G581" s="18"/>
      <c r="H581" s="18">
        <v>31723.71</v>
      </c>
      <c r="I581" s="87">
        <f t="shared" si="47"/>
        <v>42834.3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50729.37</v>
      </c>
      <c r="I590" s="18"/>
      <c r="J590" s="18">
        <v>31048.51</v>
      </c>
      <c r="K590" s="104">
        <f t="shared" ref="K590:K596" si="48">SUM(H590:J590)</f>
        <v>81777.88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6643.49</v>
      </c>
      <c r="I591" s="18"/>
      <c r="J591" s="18">
        <v>10012.5</v>
      </c>
      <c r="K591" s="104">
        <f t="shared" si="48"/>
        <v>16655.989999999998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57372.86</v>
      </c>
      <c r="I597" s="108">
        <f>SUM(I590:I596)</f>
        <v>0</v>
      </c>
      <c r="J597" s="108">
        <f>SUM(J590:J596)</f>
        <v>41061.009999999995</v>
      </c>
      <c r="K597" s="108">
        <f>SUM(K590:K596)</f>
        <v>98433.87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56094.45</v>
      </c>
      <c r="H616" s="109">
        <f>SUM(F51)</f>
        <v>56094.450000000004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117785.31</v>
      </c>
      <c r="H620" s="109">
        <f>SUM(J51)</f>
        <v>117785.31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55536.05</v>
      </c>
      <c r="H621" s="109">
        <f>F475</f>
        <v>55536.049999999814</v>
      </c>
      <c r="I621" s="121" t="s">
        <v>101</v>
      </c>
      <c r="J621" s="109">
        <f t="shared" ref="J621:J654" si="50">G621-H621</f>
        <v>1.8917489796876907E-10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117785.31</v>
      </c>
      <c r="H625" s="109">
        <f>J475</f>
        <v>117785.31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1464652.7000000002</v>
      </c>
      <c r="H626" s="104">
        <f>SUM(F467)</f>
        <v>1464652.7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251.38</v>
      </c>
      <c r="H630" s="104">
        <f>SUM(J467)</f>
        <v>251.38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1535577.6</v>
      </c>
      <c r="H631" s="104">
        <f>SUM(F471)</f>
        <v>1535577.6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251.38</v>
      </c>
      <c r="H636" s="164">
        <f>SUM(J467)</f>
        <v>251.38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117785.31</v>
      </c>
      <c r="H639" s="104">
        <f>SUM(G460)</f>
        <v>117785.31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117785.31</v>
      </c>
      <c r="H641" s="104">
        <f>SUM(I460)</f>
        <v>117785.31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251.38</v>
      </c>
      <c r="H643" s="104">
        <f>H407</f>
        <v>251.38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251.38</v>
      </c>
      <c r="H645" s="104">
        <f>L407</f>
        <v>251.38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98433.87</v>
      </c>
      <c r="H646" s="104">
        <f>L207+L225+L243</f>
        <v>98433.87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57372.86</v>
      </c>
      <c r="H648" s="104">
        <f>H597</f>
        <v>57372.86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41061.009999999995</v>
      </c>
      <c r="H650" s="104">
        <f>J597</f>
        <v>41061.009999999995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972161.61</v>
      </c>
      <c r="G659" s="19">
        <f>(L228+L308+L358)</f>
        <v>0</v>
      </c>
      <c r="H659" s="19">
        <f>(L246+L327+L359)</f>
        <v>563415.99</v>
      </c>
      <c r="I659" s="19">
        <f>SUM(F659:H659)</f>
        <v>1535577.6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57372.86</v>
      </c>
      <c r="G661" s="19">
        <f>(L225+L305)-(J225+J305)</f>
        <v>0</v>
      </c>
      <c r="H661" s="19">
        <f>(L243+L324)-(J243+J324)</f>
        <v>41061.009999999995</v>
      </c>
      <c r="I661" s="19">
        <f>SUM(F661:H661)</f>
        <v>98433.87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820749.30999999994</v>
      </c>
      <c r="G662" s="199">
        <f>SUM(G574:G586)+SUM(I601:I603)+L611</f>
        <v>0</v>
      </c>
      <c r="H662" s="199">
        <f>SUM(H574:H586)+SUM(J601:J603)+L612</f>
        <v>503691.63</v>
      </c>
      <c r="I662" s="19">
        <f>SUM(F662:H662)</f>
        <v>1324440.94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94039.440000000061</v>
      </c>
      <c r="G663" s="19">
        <f>G659-SUM(G660:G662)</f>
        <v>0</v>
      </c>
      <c r="H663" s="19">
        <f>H659-SUM(H660:H662)</f>
        <v>18663.349999999977</v>
      </c>
      <c r="I663" s="19">
        <f>I659-SUM(I660:I662)</f>
        <v>112702.79000000004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-94039.44</v>
      </c>
      <c r="G668" s="18"/>
      <c r="H668" s="18">
        <v>-18663.349999999999</v>
      </c>
      <c r="I668" s="19">
        <f>SUM(F668:H668)</f>
        <v>-112702.79000000001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COLUMBIA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9" sqref="E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COLUMBIA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1359763.51</v>
      </c>
      <c r="D5" s="20">
        <f>SUM('DOE25'!L196:L199)+SUM('DOE25'!L214:L217)+SUM('DOE25'!L232:L235)-F5-G5</f>
        <v>1359763.51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32746.690000000002</v>
      </c>
      <c r="D6" s="20">
        <f>'DOE25'!L201+'DOE25'!L219+'DOE25'!L237-F6-G6</f>
        <v>32746.690000000002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24045.4</v>
      </c>
      <c r="D8" s="243"/>
      <c r="E8" s="20">
        <f>'DOE25'!L203+'DOE25'!L221+'DOE25'!L239-F8-G8-D9-D11</f>
        <v>21869.360000000001</v>
      </c>
      <c r="F8" s="255">
        <f>'DOE25'!J203+'DOE25'!J221+'DOE25'!J239</f>
        <v>0</v>
      </c>
      <c r="G8" s="53">
        <f>'DOE25'!K203+'DOE25'!K221+'DOE25'!K239</f>
        <v>2176.04</v>
      </c>
      <c r="H8" s="259"/>
    </row>
    <row r="9" spans="1:9" x14ac:dyDescent="0.2">
      <c r="A9" s="32">
        <v>2310</v>
      </c>
      <c r="B9" t="s">
        <v>818</v>
      </c>
      <c r="C9" s="245">
        <f t="shared" si="0"/>
        <v>9891.1299999999992</v>
      </c>
      <c r="D9" s="244">
        <v>9891.1299999999992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4050</v>
      </c>
      <c r="D10" s="243"/>
      <c r="E10" s="244">
        <f>2515.05+1534.95</f>
        <v>4050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10697</v>
      </c>
      <c r="D11" s="244">
        <v>10697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'DOE25'!L206+'DOE25'!L224+'DOE25'!L242-F14-G14</f>
        <v>0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98433.87</v>
      </c>
      <c r="D15" s="20">
        <f>'DOE25'!L207+'DOE25'!L225+'DOE25'!L243-F15-G15</f>
        <v>98433.87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1511532.1999999997</v>
      </c>
      <c r="E33" s="246">
        <f>SUM(E5:E31)</f>
        <v>25919.360000000001</v>
      </c>
      <c r="F33" s="246">
        <f>SUM(F5:F31)</f>
        <v>0</v>
      </c>
      <c r="G33" s="246">
        <f>SUM(G5:G31)</f>
        <v>2176.04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25919.360000000001</v>
      </c>
      <c r="E35" s="249"/>
    </row>
    <row r="36" spans="2:8" ht="12" thickTop="1" x14ac:dyDescent="0.2">
      <c r="B36" t="s">
        <v>815</v>
      </c>
      <c r="D36" s="20">
        <f>D33</f>
        <v>1511532.1999999997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COLUMBIA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47448.67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117785.31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8645.7800000000007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56094.45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117785.31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558.4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558.4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117785.31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55536.05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55536.05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117785.31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56094.450000000004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117785.31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857145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156.57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251.38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24.39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180.95999999999998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251.38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857325.96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251.38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444625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153239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597864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8061.16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8061.16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605925.16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1401.58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1401.58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1464652.7000000002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251.38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1281606.6399999999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78156.87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1359763.5099999998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32746.690000000002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44633.53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98433.87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175814.09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251.38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-251.38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1535577.5999999999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copies="4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COLUMBIA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1281607</v>
      </c>
      <c r="D10" s="182">
        <f>ROUND((C10/$C$28)*100,1)</f>
        <v>83.5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78157</v>
      </c>
      <c r="D11" s="182">
        <f>ROUND((C11/$C$28)*100,1)</f>
        <v>5.0999999999999996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32747</v>
      </c>
      <c r="D15" s="182">
        <f t="shared" ref="D15:D27" si="0">ROUND((C15/$C$28)*100,1)</f>
        <v>2.1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44634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98434</v>
      </c>
      <c r="D21" s="182">
        <f t="shared" si="0"/>
        <v>6.4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1535579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1535579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857145</v>
      </c>
      <c r="D35" s="182">
        <f t="shared" ref="D35:D40" si="1">ROUND((C35/$C$41)*100,1)</f>
        <v>58.5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432.3399999999674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597864</v>
      </c>
      <c r="D37" s="182">
        <f t="shared" si="1"/>
        <v>40.799999999999997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8061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1402</v>
      </c>
      <c r="D39" s="182">
        <f t="shared" si="1"/>
        <v>0.1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1464904.3399999999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COLUMBIA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2013-08-29T12:13:44Z</cp:lastPrinted>
  <dcterms:created xsi:type="dcterms:W3CDTF">1997-12-04T19:04:30Z</dcterms:created>
  <dcterms:modified xsi:type="dcterms:W3CDTF">2013-08-29T12:13:48Z</dcterms:modified>
</cp:coreProperties>
</file>