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-15" yWindow="-15" windowWidth="13755" windowHeight="1164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6" i="1" l="1"/>
  <c r="H525" i="1"/>
  <c r="H521" i="1"/>
  <c r="H520" i="1"/>
  <c r="J590" i="1"/>
  <c r="I590" i="1"/>
  <c r="H590" i="1"/>
  <c r="I243" i="1" l="1"/>
  <c r="H243" i="1"/>
  <c r="K239" i="1"/>
  <c r="H239" i="1"/>
  <c r="G239" i="1"/>
  <c r="F239" i="1"/>
  <c r="I225" i="1"/>
  <c r="H225" i="1"/>
  <c r="K221" i="1"/>
  <c r="H221" i="1"/>
  <c r="G221" i="1"/>
  <c r="F221" i="1"/>
  <c r="I207" i="1"/>
  <c r="H207" i="1"/>
  <c r="K203" i="1"/>
  <c r="H203" i="1"/>
  <c r="G203" i="1"/>
  <c r="F203" i="1"/>
  <c r="H280" i="1"/>
  <c r="H201" i="1"/>
  <c r="H237" i="1"/>
  <c r="H21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G8" i="13"/>
  <c r="L203" i="1"/>
  <c r="L221" i="1"/>
  <c r="D39" i="13"/>
  <c r="G13" i="13"/>
  <c r="L205" i="1"/>
  <c r="L223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F13" i="13" s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6" i="10"/>
  <c r="C20" i="10"/>
  <c r="L249" i="1"/>
  <c r="L331" i="1"/>
  <c r="C23" i="10" s="1"/>
  <c r="L253" i="1"/>
  <c r="C25" i="10"/>
  <c r="L267" i="1"/>
  <c r="L268" i="1"/>
  <c r="L348" i="1"/>
  <c r="L349" i="1"/>
  <c r="I664" i="1"/>
  <c r="I669" i="1"/>
  <c r="F660" i="1"/>
  <c r="G660" i="1"/>
  <c r="H660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G551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E119" i="2"/>
  <c r="C120" i="2"/>
  <c r="E120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8" i="1"/>
  <c r="F559" i="1"/>
  <c r="G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256" i="1"/>
  <c r="G270" i="1" s="1"/>
  <c r="G159" i="2"/>
  <c r="C18" i="2"/>
  <c r="F31" i="2"/>
  <c r="C26" i="10"/>
  <c r="L327" i="1"/>
  <c r="L350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H544" i="1"/>
  <c r="C22" i="13"/>
  <c r="C137" i="2"/>
  <c r="C16" i="13"/>
  <c r="H33" i="13"/>
  <c r="K549" i="1" l="1"/>
  <c r="C21" i="10"/>
  <c r="F661" i="1"/>
  <c r="C18" i="10"/>
  <c r="L336" i="1"/>
  <c r="L533" i="1"/>
  <c r="K550" i="1"/>
  <c r="K551" i="1" s="1"/>
  <c r="L528" i="1"/>
  <c r="L544" i="1" s="1"/>
  <c r="H661" i="1"/>
  <c r="G163" i="2"/>
  <c r="L241" i="1"/>
  <c r="L239" i="1"/>
  <c r="F8" i="13"/>
  <c r="I661" i="1"/>
  <c r="L210" i="1"/>
  <c r="F659" i="1" s="1"/>
  <c r="F663" i="1" s="1"/>
  <c r="C10" i="10"/>
  <c r="L228" i="1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D31" i="13" s="1"/>
  <c r="C31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G49" i="2" s="1"/>
  <c r="G50" i="2" s="1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H647" i="1"/>
  <c r="J647" i="1" s="1"/>
  <c r="C103" i="2"/>
  <c r="J651" i="1"/>
  <c r="J641" i="1"/>
  <c r="G570" i="1"/>
  <c r="I433" i="1"/>
  <c r="G433" i="1"/>
  <c r="I662" i="1"/>
  <c r="C27" i="10"/>
  <c r="G634" i="1"/>
  <c r="J634" i="1" s="1"/>
  <c r="F33" i="13" l="1"/>
  <c r="L557" i="1"/>
  <c r="L559" i="1" s="1"/>
  <c r="L570" i="1" s="1"/>
  <c r="H559" i="1"/>
  <c r="H570" i="1" s="1"/>
  <c r="C19" i="10"/>
  <c r="C121" i="2"/>
  <c r="E13" i="13"/>
  <c r="C13" i="13" s="1"/>
  <c r="C17" i="10"/>
  <c r="C28" i="10" s="1"/>
  <c r="D23" i="10" s="1"/>
  <c r="C119" i="2"/>
  <c r="L246" i="1"/>
  <c r="H659" i="1" s="1"/>
  <c r="H663" i="1" s="1"/>
  <c r="E8" i="13"/>
  <c r="F671" i="1"/>
  <c r="C4" i="10" s="1"/>
  <c r="F666" i="1"/>
  <c r="G659" i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18" i="10" l="1"/>
  <c r="D12" i="10"/>
  <c r="D17" i="10"/>
  <c r="D27" i="10"/>
  <c r="D24" i="10"/>
  <c r="D20" i="10"/>
  <c r="D15" i="10"/>
  <c r="D25" i="10"/>
  <c r="D19" i="10"/>
  <c r="L256" i="1"/>
  <c r="L270" i="1" s="1"/>
  <c r="G631" i="1" s="1"/>
  <c r="J631" i="1" s="1"/>
  <c r="C8" i="13"/>
  <c r="E33" i="13"/>
  <c r="D35" i="13" s="1"/>
  <c r="D10" i="10"/>
  <c r="D13" i="10"/>
  <c r="D26" i="10"/>
  <c r="D11" i="10"/>
  <c r="C30" i="10"/>
  <c r="D21" i="10"/>
  <c r="D16" i="10"/>
  <c r="D22" i="10"/>
  <c r="C127" i="2"/>
  <c r="C144" i="2" s="1"/>
  <c r="H671" i="1"/>
  <c r="C6" i="10" s="1"/>
  <c r="H666" i="1"/>
  <c r="G663" i="1"/>
  <c r="I659" i="1"/>
  <c r="I663" i="1" s="1"/>
  <c r="I671" i="1" s="1"/>
  <c r="C7" i="10" s="1"/>
  <c r="H655" i="1"/>
  <c r="C41" i="10"/>
  <c r="D38" i="10" s="1"/>
  <c r="D28" i="10" l="1"/>
  <c r="G671" i="1"/>
  <c r="C5" i="10" s="1"/>
  <c r="G666" i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<sst xmlns="http://schemas.openxmlformats.org/spreadsheetml/2006/main" count="3944" uniqueCount="910">
  <si>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</si>
  <si>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</si>
  <si>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</si>
  <si>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</si>
  <si>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</si>
  <si>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</si>
  <si>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</si>
  <si>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</si>
  <si>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</si>
  <si>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</si>
  <si>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</si>
  <si>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</si>
  <si>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</si>
  <si>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</si>
  <si>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</si>
  <si>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</si>
  <si>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</si>
  <si>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</si>
  <si>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</si>
  <si>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</si>
  <si>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</si>
  <si>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</si>
  <si>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</si>
  <si>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</si>
  <si>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</si>
  <si>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</si>
  <si>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</si>
  <si>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</si>
  <si>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</si>
  <si>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</si>
  <si>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</si>
  <si>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</si>
  <si>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</si>
  <si>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</si>
  <si>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</si>
  <si>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</si>
  <si>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</si>
  <si>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</si>
  <si>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</si>
  <si>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</si>
  <si>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</si>
  <si>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</si>
  <si>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</si>
  <si>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</si>
  <si>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</si>
  <si>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</si>
  <si>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</si>
  <si>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</si>
  <si>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</si>
  <si>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</si>
  <si>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</si>
  <si>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</si>
  <si>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</si>
  <si>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</si>
  <si>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</si>
  <si>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</si>
  <si>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</si>
  <si>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</si>
  <si>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</si>
  <si>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</si>
  <si>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</si>
  <si>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</si>
  <si>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</si>
  <si>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</si>
  <si>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</si>
  <si>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</si>
  <si>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</si>
  <si>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</si>
  <si>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</si>
  <si>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</si>
  <si>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</si>
  <si>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</si>
  <si>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</si>
  <si>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</si>
  <si>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</si>
  <si>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</si>
  <si>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</si>
  <si>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</si>
  <si>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</si>
  <si>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</si>
  <si>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</si>
  <si>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</si>
  <si>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</si>
  <si>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</si>
  <si>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</si>
  <si>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</si>
  <si>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</si>
  <si>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</si>
  <si>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</si>
  <si>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</si>
  <si>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</si>
  <si>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</si>
  <si>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</si>
  <si>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</si>
  <si>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</si>
  <si>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</si>
  <si>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</si>
  <si>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</si>
  <si>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</si>
  <si>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</si>
  <si>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</si>
  <si>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</si>
  <si>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</si>
  <si>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</si>
  <si>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</si>
  <si>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</si>
  <si>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</si>
  <si>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</si>
  <si>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</si>
  <si>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</si>
  <si>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</si>
  <si>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</si>
  <si>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</si>
  <si>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</si>
  <si>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</si>
  <si>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</si>
  <si>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</si>
  <si>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</si>
  <si>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</si>
  <si>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</si>
  <si>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</si>
  <si>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</si>
  <si>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</si>
  <si>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</si>
  <si>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</si>
  <si>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</si>
  <si>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</si>
  <si>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</si>
  <si>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</si>
  <si>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</si>
  <si>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</si>
  <si>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</si>
  <si>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</si>
  <si>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</si>
  <si>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</si>
  <si>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</si>
  <si>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</si>
  <si>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</si>
  <si>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</si>
  <si>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</si>
  <si>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</si>
  <si>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</si>
  <si>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</si>
  <si>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</si>
  <si>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</si>
  <si>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</si>
  <si>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</si>
  <si>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</si>
  <si>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</si>
  <si>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</si>
  <si>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</si>
  <si>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</si>
  <si>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</si>
  <si>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</si>
  <si>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</si>
  <si>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</si>
  <si>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</si>
  <si>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</si>
  <si>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</si>
  <si>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</si>
  <si>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</si>
  <si>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</si>
  <si>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</si>
  <si>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</si>
  <si>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</si>
  <si>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</si>
  <si>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</si>
  <si>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</si>
  <si>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</si>
  <si>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</si>
  <si>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</si>
  <si>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</si>
  <si>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</si>
  <si>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</si>
  <si>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</si>
  <si>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</si>
  <si>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</si>
  <si>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</si>
  <si>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</si>
  <si>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</si>
  <si>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</si>
  <si>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</si>
  <si>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</si>
  <si>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</si>
  <si>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</si>
  <si>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</si>
  <si>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</si>
  <si>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</si>
  <si>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</si>
  <si>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</si>
  <si>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</si>
  <si>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</si>
  <si>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</si>
  <si>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</si>
  <si>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</si>
  <si>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</si>
  <si>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</si>
  <si>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</si>
  <si>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</si>
  <si>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</si>
  <si>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</si>
  <si>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</si>
  <si>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</si>
  <si>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</si>
  <si>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</si>
  <si>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</si>
  <si>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</si>
  <si>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</si>
  <si>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</si>
  <si>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</si>
  <si>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</si>
  <si>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</si>
  <si>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</si>
  <si>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</si>
  <si>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</si>
  <si>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</si>
  <si>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</si>
  <si>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</si>
  <si>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</si>
  <si>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</si>
  <si>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</si>
  <si>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</si>
  <si>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</si>
  <si>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</si>
  <si>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</si>
  <si>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</si>
  <si>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</si>
  <si>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</si>
  <si>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</si>
  <si>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</si>
  <si>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</si>
  <si>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</si>
  <si>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</si>
  <si>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</si>
  <si>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</si>
  <si>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</si>
  <si>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</si>
  <si>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</si>
  <si>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</si>
  <si>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</si>
  <si>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</si>
  <si>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</si>
  <si>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</si>
  <si>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</si>
  <si>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</si>
  <si>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</si>
  <si>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</si>
  <si>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</si>
  <si>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</si>
  <si>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</si>
  <si>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</si>
  <si>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</si>
  <si>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</si>
  <si>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</si>
  <si>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</si>
  <si>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</si>
  <si>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</si>
  <si>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</si>
  <si>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</si>
  <si>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</si>
  <si>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</si>
  <si>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</si>
  <si>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</si>
  <si>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</si>
  <si>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</si>
  <si>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</si>
  <si>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</si>
  <si>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</si>
  <si>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</si>
  <si>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</si>
  <si>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</si>
  <si>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</si>
  <si>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</si>
  <si>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</si>
  <si>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</si>
  <si>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</si>
  <si>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</si>
  <si>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</si>
  <si>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</si>
  <si>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</si>
  <si>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</si>
  <si>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</si>
  <si>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</si>
  <si>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</si>
  <si>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</si>
  <si>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</si>
  <si>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</si>
  <si>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</si>
  <si>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</si>
  <si>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</si>
  <si>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</si>
  <si>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</si>
  <si>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</si>
  <si>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</si>
  <si>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</si>
  <si>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</si>
  <si>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</si>
  <si>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</si>
  <si>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</si>
  <si>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</si>
  <si>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</si>
  <si>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</si>
  <si>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</si>
  <si>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</si>
  <si>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</si>
  <si>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</si>
  <si>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</si>
  <si>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</si>
  <si>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</si>
  <si>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</si>
  <si>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</si>
  <si>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</si>
  <si>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</si>
  <si>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</si>
  <si>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</si>
  <si>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</si>
  <si>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</si>
  <si>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</si>
  <si>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</si>
  <si>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</si>
  <si>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</si>
  <si>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</si>
  <si>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</si>
  <si>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</si>
  <si>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</si>
  <si>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</si>
  <si>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</si>
  <si>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</si>
  <si>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</si>
  <si>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</si>
  <si>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</si>
  <si>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</si>
  <si>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</si>
  <si>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</si>
  <si>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</si>
  <si>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</si>
  <si>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</si>
  <si>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</si>
  <si>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</si>
  <si>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</si>
  <si>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</si>
  <si>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</si>
  <si>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</si>
  <si>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</si>
  <si>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</si>
  <si>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</si>
  <si>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</si>
  <si>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</si>
  <si>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</si>
  <si>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</si>
  <si>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</si>
  <si>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</si>
  <si>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</si>
  <si>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</si>
  <si>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</si>
  <si>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</si>
  <si>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</si>
  <si>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</si>
  <si>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</si>
  <si>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</si>
  <si>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</si>
  <si>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</si>
  <si>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</si>
  <si>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</si>
  <si>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</si>
  <si>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</si>
  <si>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</si>
  <si>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</si>
  <si>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</si>
  <si>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</si>
  <si>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</si>
  <si>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</si>
  <si>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</si>
  <si>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</si>
  <si>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</si>
  <si>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</si>
  <si>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</si>
  <si>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</si>
  <si>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</si>
  <si>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</si>
  <si>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</si>
  <si>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</si>
  <si>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</si>
  <si>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</si>
  <si>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</si>
  <si>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</si>
  <si>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</si>
  <si>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</si>
  <si>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</si>
  <si>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</si>
  <si>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</si>
  <si>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</si>
  <si>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</si>
  <si>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</si>
  <si>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</si>
  <si>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</si>
  <si>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</si>
  <si>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</si>
  <si>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</si>
  <si>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</si>
  <si>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</si>
  <si>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</si>
  <si>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</si>
  <si>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</si>
  <si>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</si>
  <si>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</si>
  <si>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</si>
  <si>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</si>
  <si>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</si>
  <si>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</si>
  <si>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</si>
  <si>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</si>
  <si>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</si>
  <si>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</si>
  <si>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</si>
  <si>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</si>
  <si>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</si>
  <si>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</si>
  <si>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</si>
  <si>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</si>
  <si>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</si>
  <si>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</si>
  <si>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</si>
  <si>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</si>
  <si>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</si>
  <si>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</si>
  <si>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</si>
  <si>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</si>
  <si>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</si>
  <si>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</si>
  <si>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</si>
  <si>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</si>
  <si>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</si>
  <si>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</si>
  <si>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</si>
  <si>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</si>
  <si>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</si>
  <si>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</si>
  <si>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</si>
  <si>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</si>
  <si>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</si>
  <si>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</si>
  <si>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</si>
  <si>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</si>
  <si>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</si>
  <si>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</si>
  <si>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</si>
  <si>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</si>
  <si>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</si>
  <si>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</si>
  <si>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</si>
  <si>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</si>
  <si>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</si>
  <si>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</si>
  <si>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</si>
  <si>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</si>
  <si>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</si>
  <si>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</si>
  <si>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</si>
  <si>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</si>
  <si>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</si>
  <si>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</si>
  <si>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</si>
  <si>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</si>
  <si>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</si>
  <si>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</si>
  <si>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</si>
  <si>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</si>
  <si>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</si>
  <si>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</si>
  <si>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</si>
  <si>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</si>
  <si>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</si>
  <si>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</si>
  <si>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</si>
  <si>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</si>
  <si>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</si>
  <si>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</si>
  <si>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</si>
  <si>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</si>
  <si>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</si>
  <si>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</si>
  <si>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</si>
  <si>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</si>
  <si>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</si>
  <si>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</si>
  <si>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</si>
  <si>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</si>
  <si>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</si>
  <si>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</si>
  <si>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</si>
  <si>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</si>
  <si>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</si>
  <si>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</si>
  <si>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</si>
  <si>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</si>
  <si>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</si>
  <si>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</si>
  <si>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</si>
  <si>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</si>
  <si>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</si>
  <si>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</si>
  <si>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</si>
  <si>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</si>
  <si>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</si>
  <si>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</si>
  <si>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</si>
  <si>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</si>
  <si>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</si>
  <si>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</si>
  <si>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</si>
  <si>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</si>
  <si>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</si>
  <si>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</si>
  <si>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</si>
  <si>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</si>
  <si>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</si>
  <si>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</si>
  <si>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</si>
  <si>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</si>
  <si>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</si>
  <si>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</si>
  <si>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</si>
  <si>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</si>
  <si>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</si>
  <si>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</si>
  <si>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</si>
  <si>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</si>
  <si>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</si>
  <si>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</si>
  <si>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</si>
  <si>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</si>
  <si>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</si>
  <si>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</si>
  <si>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</si>
  <si>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</si>
  <si>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</si>
  <si>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</si>
  <si>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</si>
  <si>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</si>
  <si>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</si>
  <si>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</si>
  <si>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</si>
  <si>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</si>
  <si>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</si>
  <si>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</si>
  <si>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</si>
  <si>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</si>
  <si>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</si>
  <si>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</si>
  <si>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</si>
  <si>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</si>
  <si>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</si>
  <si>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</si>
  <si>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</si>
  <si>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</si>
  <si>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</si>
  <si>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</si>
  <si>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</si>
  <si>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</si>
  <si>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</si>
  <si>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</si>
  <si>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</si>
  <si>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</si>
  <si>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</si>
  <si>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</si>
  <si>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</si>
  <si>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</si>
  <si>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</si>
  <si>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</si>
  <si>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</si>
  <si>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</si>
  <si>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</si>
  <si>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</si>
  <si>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</si>
  <si>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</si>
  <si>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</si>
  <si>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</si>
  <si>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</si>
  <si>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</si>
  <si>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</si>
  <si>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</si>
  <si>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</si>
  <si>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</si>
  <si>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</si>
  <si>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</si>
  <si>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</si>
  <si>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</si>
  <si>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</si>
  <si>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</si>
  <si>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</si>
  <si>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</si>
  <si>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</si>
  <si>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</si>
  <si>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</si>
  <si>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</si>
  <si>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</si>
  <si>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</si>
  <si>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</si>
  <si>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</si>
  <si>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</si>
  <si>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</si>
  <si>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</si>
  <si>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</si>
  <si>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</si>
  <si>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</si>
  <si>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</si>
  <si>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</si>
  <si>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</si>
  <si>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</si>
  <si>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</si>
  <si>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</si>
  <si>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</si>
  <si>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</si>
  <si>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</si>
  <si>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</si>
  <si>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</si>
  <si>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</si>
  <si>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</si>
  <si>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</si>
  <si>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</si>
  <si>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</si>
  <si>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</si>
  <si>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</si>
  <si>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</si>
  <si>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</si>
  <si>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</si>
  <si>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</si>
  <si>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</si>
  <si>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</si>
  <si>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</si>
  <si>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</si>
  <si>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</si>
  <si>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</si>
  <si>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</si>
  <si>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</si>
  <si>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</si>
  <si>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</si>
  <si>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</si>
  <si>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</si>
  <si>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</si>
  <si>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</si>
  <si>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</si>
  <si>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</si>
  <si>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</si>
  <si>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</si>
  <si>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</si>
  <si>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</si>
  <si>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</si>
  <si>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</si>
  <si>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</si>
  <si>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</si>
  <si>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</si>
  <si>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</si>
  <si>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</si>
  <si>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</si>
  <si>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</si>
  <si>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</si>
  <si>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</si>
  <si>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</si>
  <si>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</si>
  <si>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</si>
  <si>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</si>
  <si>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</si>
  <si>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</si>
  <si>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</si>
  <si>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</si>
  <si>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</si>
  <si>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</si>
  <si>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</si>
  <si>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</si>
  <si>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</si>
  <si>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</si>
  <si>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</si>
  <si>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</si>
  <si>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</si>
  <si>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</si>
  <si>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</si>
  <si>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</si>
  <si>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</si>
  <si>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</si>
  <si>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</si>
  <si>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</si>
  <si>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</si>
  <si>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</si>
  <si>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</si>
  <si>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</si>
  <si>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</si>
  <si>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</si>
  <si>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</si>
  <si>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</si>
  <si>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</si>
  <si>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</si>
  <si>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</si>
  <si>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</si>
  <si>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</si>
  <si>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</si>
  <si>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</si>
  <si>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</si>
  <si>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</si>
  <si>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</si>
  <si>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</si>
  <si>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</si>
  <si>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</si>
  <si>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</si>
  <si>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</si>
  <si>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</si>
  <si>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</si>
  <si>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</si>
  <si>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</si>
  <si>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</si>
  <si>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</si>
  <si>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</si>
  <si>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</si>
  <si>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</si>
  <si>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</si>
  <si>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</si>
  <si>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</si>
  <si>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</si>
  <si>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</si>
  <si>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</si>
  <si>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</si>
  <si>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</si>
  <si>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</si>
  <si>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</si>
  <si>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</si>
  <si>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</si>
  <si>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</si>
  <si>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</si>
  <si>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</si>
  <si>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</si>
  <si>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</si>
  <si>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</si>
  <si>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</si>
  <si>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</si>
  <si>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</si>
  <si>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</si>
  <si>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</si>
  <si>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</si>
  <si>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</si>
  <si>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</si>
  <si>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</si>
  <si>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</si>
  <si>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</si>
  <si>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</si>
  <si>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</si>
  <si>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</si>
  <si>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</si>
  <si>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</si>
  <si>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</si>
  <si>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</si>
  <si>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</si>
  <si>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</si>
  <si>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</si>
  <si>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</si>
  <si>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</si>
  <si>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</si>
  <si>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</si>
  <si>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</si>
  <si>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</si>
  <si>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</si>
  <si>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</si>
  <si>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</si>
  <si>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</si>
  <si>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</si>
  <si>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</si>
  <si>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</si>
  <si>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</si>
  <si>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</si>
  <si>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</si>
  <si>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</si>
  <si>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</si>
  <si>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</si>
  <si>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</si>
  <si>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</si>
  <si>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</si>
  <si>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</si>
  <si>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</si>
  <si>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</si>
  <si>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</si>
  <si>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</si>
  <si>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</si>
  <si>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</si>
  <si>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</si>
  <si>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</si>
  <si>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</si>
  <si>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</si>
  <si>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</si>
  <si>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</si>
  <si>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</si>
  <si>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</si>
  <si>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</si>
  <si>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</si>
  <si>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</si>
  <si>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</si>
  <si>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</si>
  <si>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</si>
  <si>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</si>
  <si>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</si>
  <si>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</si>
  <si>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</si>
  <si>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</si>
  <si>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</si>
  <si>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</si>
  <si>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</si>
  <si>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</si>
  <si>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</si>
  <si>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</si>
  <si>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</si>
  <si>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</si>
  <si>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</si>
  <si>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</si>
  <si>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</si>
  <si>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</si>
  <si>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</si>
  <si>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</si>
  <si>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</si>
  <si>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</si>
  <si>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</si>
  <si>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</si>
  <si>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</si>
  <si>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</si>
  <si>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</si>
  <si>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</si>
  <si>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</si>
  <si>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</si>
  <si>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</si>
  <si>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</si>
  <si>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</si>
  <si>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</si>
  <si>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</si>
  <si>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</si>
  <si>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</si>
  <si>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</si>
  <si>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</si>
  <si>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</si>
  <si>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</si>
  <si>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</si>
  <si>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</si>
  <si>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</si>
  <si>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</si>
  <si>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</si>
  <si>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</si>
  <si>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</si>
  <si>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</si>
  <si>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</si>
  <si>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</si>
  <si>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</si>
  <si>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</si>
  <si>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</si>
  <si>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</si>
  <si>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</si>
  <si>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</si>
  <si>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</si>
  <si>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</si>
  <si>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</si>
  <si>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</si>
  <si>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</si>
  <si>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</si>
  <si>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</si>
  <si>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</si>
  <si>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</si>
  <si>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</si>
  <si>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</si>
  <si>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</si>
  <si>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</si>
  <si>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</si>
  <si>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</si>
  <si>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</si>
  <si>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</si>
  <si>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</si>
  <si>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</si>
  <si>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</si>
  <si>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</si>
  <si>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</si>
  <si>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</si>
  <si>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</si>
  <si>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</si>
  <si>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</si>
  <si>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</si>
  <si>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</si>
  <si>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</si>
  <si>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</si>
  <si>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</si>
  <si>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</si>
  <si>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</si>
  <si>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</si>
  <si>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</si>
  <si>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</si>
  <si>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</si>
  <si>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</si>
  <si>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</si>
  <si>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</si>
  <si>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</si>
  <si>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</si>
  <si>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</si>
  <si>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</si>
  <si>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</si>
  <si>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</si>
  <si>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</si>
  <si>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</si>
  <si>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</si>
  <si>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</si>
  <si>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</si>
  <si>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</si>
  <si>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</si>
  <si>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</si>
  <si>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</si>
  <si>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</si>
  <si>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Dummer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</si>
</sst>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68" sqref="H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147</v>
      </c>
      <c r="C2" s="21">
        <v>147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43542.21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51015.12</v>
      </c>
      <c r="G10" s="18"/>
      <c r="H10" s="18"/>
      <c r="I10" s="18"/>
      <c r="J10" s="67">
        <f>SUM(I439)</f>
        <v>156044.87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87.5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94644.83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156044.87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461.75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461.75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156044.87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94183.08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94183.08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156044.87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94644.83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156044.87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292215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292215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145.80000000000001</v>
      </c>
      <c r="G95" s="18"/>
      <c r="H95" s="18"/>
      <c r="I95" s="18"/>
      <c r="J95" s="18">
        <v>3197.97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249.7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395.5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3197.97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292610.5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3197.97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155375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74929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230304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230304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3703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454.85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454.85</v>
      </c>
      <c r="G161" s="41">
        <f>SUM(G149:G160)</f>
        <v>0</v>
      </c>
      <c r="H161" s="41">
        <f>SUM(H149:H160)</f>
        <v>3703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454.85</v>
      </c>
      <c r="G168" s="41">
        <f>G146+G161+SUM(G162:G167)</f>
        <v>0</v>
      </c>
      <c r="H168" s="41">
        <f>H146+H161+SUM(H162:H167)</f>
        <v>3703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523369.35</v>
      </c>
      <c r="G192" s="47">
        <f>G111+G139+G168+G191</f>
        <v>0</v>
      </c>
      <c r="H192" s="47">
        <f>H111+H139+H168+H191</f>
        <v>3703</v>
      </c>
      <c r="I192" s="47">
        <f>I111+I139+I168+I191</f>
        <v>0</v>
      </c>
      <c r="J192" s="47">
        <f>J111+J139+J191</f>
        <v>3197.97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146425.1</v>
      </c>
      <c r="I196" s="18"/>
      <c r="J196" s="18"/>
      <c r="K196" s="18"/>
      <c r="L196" s="19">
        <f>SUM(F196:K196)</f>
        <v>146425.1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v>50.21</v>
      </c>
      <c r="I197" s="18"/>
      <c r="J197" s="18"/>
      <c r="K197" s="18"/>
      <c r="L197" s="19">
        <f>SUM(F197:K197)</f>
        <v>50.21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>
        <v>184.5</v>
      </c>
      <c r="I199" s="18"/>
      <c r="J199" s="18"/>
      <c r="K199" s="18"/>
      <c r="L199" s="19">
        <f>SUM(F199:K199)</f>
        <v>184.5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f>1204+2013.85+1506.5+457</f>
        <v>5181.3500000000004</v>
      </c>
      <c r="I201" s="18"/>
      <c r="J201" s="18"/>
      <c r="K201" s="18"/>
      <c r="L201" s="19">
        <f t="shared" ref="L201:L207" si="0">SUM(F201:K201)</f>
        <v>5181.3500000000004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1550*0.355</f>
        <v>550.25</v>
      </c>
      <c r="G203" s="18">
        <f>(118.6+2.84)*0.355</f>
        <v>43.111199999999997</v>
      </c>
      <c r="H203" s="18">
        <f>(215+48+22106)*0.355</f>
        <v>7940.9949999999999</v>
      </c>
      <c r="I203" s="18"/>
      <c r="J203" s="18"/>
      <c r="K203" s="18">
        <f>1626.1*0.355</f>
        <v>577.26549999999997</v>
      </c>
      <c r="L203" s="19">
        <f t="shared" si="0"/>
        <v>9111.6216999999997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76646*0.355</f>
        <v>27209.329999999998</v>
      </c>
      <c r="I207" s="18">
        <f>10358.45*0.355</f>
        <v>3677.2497499999999</v>
      </c>
      <c r="J207" s="18"/>
      <c r="K207" s="18"/>
      <c r="L207" s="19">
        <f t="shared" si="0"/>
        <v>30886.579749999997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550.25</v>
      </c>
      <c r="G210" s="41">
        <f t="shared" si="1"/>
        <v>43.111199999999997</v>
      </c>
      <c r="H210" s="41">
        <f t="shared" si="1"/>
        <v>186991.48499999999</v>
      </c>
      <c r="I210" s="41">
        <f t="shared" si="1"/>
        <v>3677.2497499999999</v>
      </c>
      <c r="J210" s="41">
        <f t="shared" si="1"/>
        <v>0</v>
      </c>
      <c r="K210" s="41">
        <f t="shared" si="1"/>
        <v>577.26549999999997</v>
      </c>
      <c r="L210" s="41">
        <f t="shared" si="1"/>
        <v>191839.36145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49712</v>
      </c>
      <c r="I214" s="18"/>
      <c r="J214" s="18"/>
      <c r="K214" s="18"/>
      <c r="L214" s="19">
        <f>SUM(F214:K214)</f>
        <v>49712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20.78</v>
      </c>
      <c r="I215" s="18"/>
      <c r="J215" s="18"/>
      <c r="K215" s="18"/>
      <c r="L215" s="19">
        <f>SUM(F215:K215)</f>
        <v>20.78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>
        <v>47.5</v>
      </c>
      <c r="I217" s="18"/>
      <c r="J217" s="18"/>
      <c r="K217" s="18"/>
      <c r="L217" s="19">
        <f>SUM(F217:K217)</f>
        <v>47.5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>
        <f>355.18+105</f>
        <v>460.18</v>
      </c>
      <c r="I219" s="18"/>
      <c r="J219" s="18"/>
      <c r="K219" s="18"/>
      <c r="L219" s="19">
        <f t="shared" ref="L219:L225" si="2">SUM(F219:K219)</f>
        <v>460.18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1550*0.126</f>
        <v>195.3</v>
      </c>
      <c r="G221" s="18">
        <f>(118.6+2.84)*0.126</f>
        <v>15.301439999999999</v>
      </c>
      <c r="H221" s="18">
        <f>(215+48+22106)*0.126</f>
        <v>2818.4940000000001</v>
      </c>
      <c r="I221" s="18"/>
      <c r="J221" s="18"/>
      <c r="K221" s="18">
        <f>1626.1*0.126</f>
        <v>204.8886</v>
      </c>
      <c r="L221" s="19">
        <f t="shared" si="2"/>
        <v>3233.9840400000003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76646*0.126</f>
        <v>9657.3960000000006</v>
      </c>
      <c r="I225" s="18">
        <f>10358.45*0.126</f>
        <v>1305.1647</v>
      </c>
      <c r="J225" s="18"/>
      <c r="K225" s="18"/>
      <c r="L225" s="19">
        <f t="shared" si="2"/>
        <v>10962.5607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195.3</v>
      </c>
      <c r="G228" s="41">
        <f>SUM(G214:G227)</f>
        <v>15.301439999999999</v>
      </c>
      <c r="H228" s="41">
        <f>SUM(H214:H227)</f>
        <v>62716.35</v>
      </c>
      <c r="I228" s="41">
        <f>SUM(I214:I227)</f>
        <v>1305.1647</v>
      </c>
      <c r="J228" s="41">
        <f>SUM(J214:J227)</f>
        <v>0</v>
      </c>
      <c r="K228" s="41">
        <f t="shared" si="3"/>
        <v>204.8886</v>
      </c>
      <c r="L228" s="41">
        <f t="shared" si="3"/>
        <v>64437.004740000004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221458.03</v>
      </c>
      <c r="I232" s="18"/>
      <c r="J232" s="18"/>
      <c r="K232" s="18"/>
      <c r="L232" s="19">
        <f>SUM(F232:K232)</f>
        <v>221458.03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1505</f>
        <v>1505</v>
      </c>
      <c r="I237" s="18"/>
      <c r="J237" s="18"/>
      <c r="K237" s="18"/>
      <c r="L237" s="19">
        <f t="shared" ref="L237:L243" si="4">SUM(F237:K237)</f>
        <v>1505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1550*0.519</f>
        <v>804.45</v>
      </c>
      <c r="G239" s="18">
        <f>(118.6+2.84)*0.519</f>
        <v>63.027360000000002</v>
      </c>
      <c r="H239" s="18">
        <f>(215+48+22106)*0.519</f>
        <v>11609.511</v>
      </c>
      <c r="I239" s="18"/>
      <c r="J239" s="18"/>
      <c r="K239" s="18">
        <f>1626.1*0.519</f>
        <v>843.94589999999994</v>
      </c>
      <c r="L239" s="19">
        <f t="shared" si="4"/>
        <v>13320.934260000002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76646*0.519</f>
        <v>39779.274000000005</v>
      </c>
      <c r="I243" s="18">
        <f>10358.45*0.519</f>
        <v>5376.0355500000005</v>
      </c>
      <c r="J243" s="18"/>
      <c r="K243" s="18"/>
      <c r="L243" s="19">
        <f t="shared" si="4"/>
        <v>45155.309550000005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804.45</v>
      </c>
      <c r="G246" s="41">
        <f t="shared" si="5"/>
        <v>63.027360000000002</v>
      </c>
      <c r="H246" s="41">
        <f t="shared" si="5"/>
        <v>274351.815</v>
      </c>
      <c r="I246" s="41">
        <f t="shared" si="5"/>
        <v>5376.0355500000005</v>
      </c>
      <c r="J246" s="41">
        <f t="shared" si="5"/>
        <v>0</v>
      </c>
      <c r="K246" s="41">
        <f t="shared" si="5"/>
        <v>843.94589999999994</v>
      </c>
      <c r="L246" s="41">
        <f t="shared" si="5"/>
        <v>281439.27381000004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1550</v>
      </c>
      <c r="G256" s="41">
        <f t="shared" si="8"/>
        <v>121.44</v>
      </c>
      <c r="H256" s="41">
        <f t="shared" si="8"/>
        <v>524059.65</v>
      </c>
      <c r="I256" s="41">
        <f t="shared" si="8"/>
        <v>10358.450000000001</v>
      </c>
      <c r="J256" s="41">
        <f t="shared" si="8"/>
        <v>0</v>
      </c>
      <c r="K256" s="41">
        <f t="shared" si="8"/>
        <v>1626.1</v>
      </c>
      <c r="L256" s="41">
        <f t="shared" si="8"/>
        <v>537715.64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13696.42</v>
      </c>
      <c r="L268" s="19">
        <f t="shared" si="9"/>
        <v>13696.42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13696.42</v>
      </c>
      <c r="L269" s="41">
        <f t="shared" si="9"/>
        <v>13696.42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1550</v>
      </c>
      <c r="G270" s="42">
        <f t="shared" si="11"/>
        <v>121.44</v>
      </c>
      <c r="H270" s="42">
        <f t="shared" si="11"/>
        <v>524059.65</v>
      </c>
      <c r="I270" s="42">
        <f t="shared" si="11"/>
        <v>10358.450000000001</v>
      </c>
      <c r="J270" s="42">
        <f t="shared" si="11"/>
        <v>0</v>
      </c>
      <c r="K270" s="42">
        <f t="shared" si="11"/>
        <v>15322.52</v>
      </c>
      <c r="L270" s="42">
        <f t="shared" si="11"/>
        <v>551412.06000000006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1806+1806.68</f>
        <v>3612.6800000000003</v>
      </c>
      <c r="I280" s="18"/>
      <c r="J280" s="18"/>
      <c r="K280" s="18"/>
      <c r="L280" s="19">
        <f t="shared" ref="L280:L286" si="12">SUM(F280:K280)</f>
        <v>3612.6800000000003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3612.6800000000003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3612.6800000000003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3612.6800000000003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3612.6800000000003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90.32</v>
      </c>
      <c r="L349" s="19">
        <f t="shared" si="21"/>
        <v>90.32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90.32</v>
      </c>
      <c r="L350" s="41">
        <f>SUM(L340:L349)</f>
        <v>90.32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3612.6800000000003</v>
      </c>
      <c r="I351" s="41">
        <f>I337</f>
        <v>0</v>
      </c>
      <c r="J351" s="41">
        <f>J337</f>
        <v>0</v>
      </c>
      <c r="K351" s="47">
        <f>K337+K350</f>
        <v>90.32</v>
      </c>
      <c r="L351" s="41">
        <f>L337+L350</f>
        <v>3703.0000000000005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3197.97</v>
      </c>
      <c r="I397" s="18"/>
      <c r="J397" s="24" t="s">
        <v>289</v>
      </c>
      <c r="K397" s="24" t="s">
        <v>289</v>
      </c>
      <c r="L397" s="56">
        <f t="shared" si="26"/>
        <v>3197.97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3197.97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3197.97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3197.97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3197.97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156044.87</v>
      </c>
      <c r="H439" s="18"/>
      <c r="I439" s="56">
        <f t="shared" si="33"/>
        <v>156044.87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156044.87</v>
      </c>
      <c r="H445" s="13">
        <f>SUM(H438:H444)</f>
        <v>0</v>
      </c>
      <c r="I445" s="13">
        <f>SUM(I438:I444)</f>
        <v>156044.87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156044.87</v>
      </c>
      <c r="H458" s="18"/>
      <c r="I458" s="56">
        <f t="shared" si="34"/>
        <v>156044.87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156044.87</v>
      </c>
      <c r="H459" s="83">
        <f>SUM(H453:H458)</f>
        <v>0</v>
      </c>
      <c r="I459" s="83">
        <f>SUM(I453:I458)</f>
        <v>156044.87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156044.87</v>
      </c>
      <c r="H460" s="42">
        <f>H451+H459</f>
        <v>0</v>
      </c>
      <c r="I460" s="42">
        <f>I451+I459</f>
        <v>156044.87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122225.79</v>
      </c>
      <c r="G464" s="18"/>
      <c r="H464" s="18">
        <v>0</v>
      </c>
      <c r="I464" s="18"/>
      <c r="J464" s="18">
        <v>152846.9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523369.35</v>
      </c>
      <c r="G467" s="18"/>
      <c r="H467" s="18">
        <v>3703</v>
      </c>
      <c r="I467" s="18"/>
      <c r="J467" s="18">
        <v>3197.97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523369.35</v>
      </c>
      <c r="G469" s="53">
        <f>SUM(G467:G468)</f>
        <v>0</v>
      </c>
      <c r="H469" s="53">
        <f>SUM(H467:H468)</f>
        <v>3703</v>
      </c>
      <c r="I469" s="53">
        <f>SUM(I467:I468)</f>
        <v>0</v>
      </c>
      <c r="J469" s="53">
        <f>SUM(J467:J468)</f>
        <v>3197.97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551412.06000000006</v>
      </c>
      <c r="G471" s="18"/>
      <c r="H471" s="18">
        <v>3703</v>
      </c>
      <c r="I471" s="18"/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551412.06000000006</v>
      </c>
      <c r="G473" s="53">
        <f>SUM(G471:G472)</f>
        <v>0</v>
      </c>
      <c r="H473" s="53">
        <f>SUM(H471:H472)</f>
        <v>3703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94183.079999999958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156044.87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f>50.21+184.5</f>
        <v>234.71</v>
      </c>
      <c r="I520" s="18"/>
      <c r="J520" s="18"/>
      <c r="K520" s="18"/>
      <c r="L520" s="88">
        <f>SUM(F520:K520)</f>
        <v>234.71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f>20.78+47.5</f>
        <v>68.28</v>
      </c>
      <c r="I521" s="18"/>
      <c r="J521" s="18"/>
      <c r="K521" s="18"/>
      <c r="L521" s="88">
        <f>SUM(F521:K521)</f>
        <v>68.28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0</v>
      </c>
      <c r="G523" s="108">
        <f t="shared" ref="G523:L523" si="36">SUM(G520:G522)</f>
        <v>0</v>
      </c>
      <c r="H523" s="108">
        <f t="shared" si="36"/>
        <v>302.99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302.99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1204+2470.85+1506.5+3612.68</f>
        <v>8794.0300000000007</v>
      </c>
      <c r="I525" s="18"/>
      <c r="J525" s="18"/>
      <c r="K525" s="18"/>
      <c r="L525" s="88">
        <f>SUM(F525:K525)</f>
        <v>8794.0300000000007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f>355.18+105</f>
        <v>460.18</v>
      </c>
      <c r="I526" s="18"/>
      <c r="J526" s="18"/>
      <c r="K526" s="18"/>
      <c r="L526" s="88">
        <f>SUM(F526:K526)</f>
        <v>460.18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1505</v>
      </c>
      <c r="I527" s="18"/>
      <c r="J527" s="18"/>
      <c r="K527" s="18"/>
      <c r="L527" s="88">
        <f>SUM(F527:K527)</f>
        <v>1505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10759.210000000001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10759.210000000001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3442.12</v>
      </c>
      <c r="I530" s="18"/>
      <c r="J530" s="18"/>
      <c r="K530" s="18"/>
      <c r="L530" s="88">
        <f>SUM(F530:K530)</f>
        <v>3442.12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1147.3699999999999</v>
      </c>
      <c r="I531" s="18"/>
      <c r="J531" s="18"/>
      <c r="K531" s="18"/>
      <c r="L531" s="88">
        <f>SUM(F531:K531)</f>
        <v>1147.3699999999999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4589.49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4589.49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15651.69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15651.69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234.71</v>
      </c>
      <c r="G548" s="87">
        <f>L525</f>
        <v>8794.0300000000007</v>
      </c>
      <c r="H548" s="87">
        <f>L530</f>
        <v>3442.12</v>
      </c>
      <c r="I548" s="87">
        <f>L535</f>
        <v>0</v>
      </c>
      <c r="J548" s="87">
        <f>L540</f>
        <v>0</v>
      </c>
      <c r="K548" s="87">
        <f>SUM(F548:J548)</f>
        <v>12470.86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68.28</v>
      </c>
      <c r="G549" s="87">
        <f>L526</f>
        <v>460.18</v>
      </c>
      <c r="H549" s="87">
        <f>L531</f>
        <v>1147.3699999999999</v>
      </c>
      <c r="I549" s="87">
        <f>L536</f>
        <v>0</v>
      </c>
      <c r="J549" s="87">
        <f>L541</f>
        <v>0</v>
      </c>
      <c r="K549" s="87">
        <f>SUM(F549:J549)</f>
        <v>1675.83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1505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1505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302.99</v>
      </c>
      <c r="G551" s="89">
        <f t="shared" si="42"/>
        <v>10759.210000000001</v>
      </c>
      <c r="H551" s="89">
        <f t="shared" si="42"/>
        <v>4589.49</v>
      </c>
      <c r="I551" s="89">
        <f t="shared" si="42"/>
        <v>0</v>
      </c>
      <c r="J551" s="89">
        <f t="shared" si="42"/>
        <v>0</v>
      </c>
      <c r="K551" s="89">
        <f t="shared" si="42"/>
        <v>15651.69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146425.1</v>
      </c>
      <c r="G574" s="18">
        <v>49712</v>
      </c>
      <c r="H574" s="18">
        <v>221458.03</v>
      </c>
      <c r="I574" s="87">
        <f>SUM(F574:H574)</f>
        <v>417595.13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87004.45*0.355</f>
        <v>30886.579749999997</v>
      </c>
      <c r="I590" s="18">
        <f>87004.45*0.126</f>
        <v>10962.5607</v>
      </c>
      <c r="J590" s="18">
        <f>87004.45*0.519</f>
        <v>45155.309549999998</v>
      </c>
      <c r="K590" s="104">
        <f t="shared" ref="K590:K596" si="48">SUM(H590:J590)</f>
        <v>87004.45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30886.579749999997</v>
      </c>
      <c r="I597" s="108">
        <f>SUM(I590:I596)</f>
        <v>10962.5607</v>
      </c>
      <c r="J597" s="108">
        <f>SUM(J590:J596)</f>
        <v>45155.309549999998</v>
      </c>
      <c r="K597" s="108">
        <f>SUM(K590:K596)</f>
        <v>87004.45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>
        <v>184.5</v>
      </c>
      <c r="I610" s="18"/>
      <c r="J610" s="18"/>
      <c r="K610" s="18"/>
      <c r="L610" s="88">
        <f>SUM(F610:K610)</f>
        <v>184.5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>
        <v>47.5</v>
      </c>
      <c r="I611" s="18"/>
      <c r="J611" s="18"/>
      <c r="K611" s="18"/>
      <c r="L611" s="88">
        <f>SUM(F611:K611)</f>
        <v>47.5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232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232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94644.83</v>
      </c>
      <c r="H616" s="109">
        <f>SUM(F51)</f>
        <v>94644.83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156044.87</v>
      </c>
      <c r="H620" s="109">
        <f>SUM(J51)</f>
        <v>156044.87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94183.08</v>
      </c>
      <c r="H621" s="109">
        <f>F475</f>
        <v>94183.079999999958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156044.87</v>
      </c>
      <c r="H625" s="109">
        <f>J475</f>
        <v>156044.87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523369.35</v>
      </c>
      <c r="H626" s="104">
        <f>SUM(F467)</f>
        <v>523369.35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3703</v>
      </c>
      <c r="H628" s="104">
        <f>SUM(H467)</f>
        <v>3703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3197.97</v>
      </c>
      <c r="H630" s="104">
        <f>SUM(J467)</f>
        <v>3197.97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551412.06000000006</v>
      </c>
      <c r="H631" s="104">
        <f>SUM(F471)</f>
        <v>551412.06000000006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3703.0000000000005</v>
      </c>
      <c r="H632" s="104">
        <f>SUM(H471)</f>
        <v>3703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3197.97</v>
      </c>
      <c r="H636" s="164">
        <f>SUM(J467)</f>
        <v>3197.97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156044.87</v>
      </c>
      <c r="H639" s="104">
        <f>SUM(G460)</f>
        <v>156044.87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156044.87</v>
      </c>
      <c r="H641" s="104">
        <f>SUM(I460)</f>
        <v>156044.87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3197.97</v>
      </c>
      <c r="H643" s="104">
        <f>H407</f>
        <v>3197.97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3197.97</v>
      </c>
      <c r="H645" s="104">
        <f>L407</f>
        <v>3197.97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87004.45</v>
      </c>
      <c r="H646" s="104">
        <f>L207+L225+L243</f>
        <v>87004.450000000012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30886.579749999997</v>
      </c>
      <c r="H648" s="104">
        <f>H597</f>
        <v>30886.579749999997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10962.5607</v>
      </c>
      <c r="H649" s="104">
        <f>I597</f>
        <v>10962.5607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45155.309550000005</v>
      </c>
      <c r="H650" s="104">
        <f>J597</f>
        <v>45155.309549999998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195452.04144999999</v>
      </c>
      <c r="G659" s="19">
        <f>(L228+L308+L358)</f>
        <v>64437.004740000004</v>
      </c>
      <c r="H659" s="19">
        <f>(L246+L327+L359)</f>
        <v>281439.27381000004</v>
      </c>
      <c r="I659" s="19">
        <f>SUM(F659:H659)</f>
        <v>541328.32000000007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30886.579749999997</v>
      </c>
      <c r="G661" s="19">
        <f>(L225+L305)-(J225+J305)</f>
        <v>10962.5607</v>
      </c>
      <c r="H661" s="19">
        <f>(L243+L324)-(J243+J324)</f>
        <v>45155.309550000005</v>
      </c>
      <c r="I661" s="19">
        <f>SUM(F661:H661)</f>
        <v>87004.450000000012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146609.60000000001</v>
      </c>
      <c r="G662" s="199">
        <f>SUM(G574:G586)+SUM(I601:I603)+L611</f>
        <v>49759.5</v>
      </c>
      <c r="H662" s="199">
        <f>SUM(H574:H586)+SUM(J601:J603)+L612</f>
        <v>221458.03</v>
      </c>
      <c r="I662" s="19">
        <f>SUM(F662:H662)</f>
        <v>417827.13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17955.861699999979</v>
      </c>
      <c r="G663" s="19">
        <f>G659-SUM(G660:G662)</f>
        <v>3714.9440400000021</v>
      </c>
      <c r="H663" s="19">
        <f>H659-SUM(H660:H662)</f>
        <v>14825.934260000009</v>
      </c>
      <c r="I663" s="19">
        <f>I659-SUM(I660:I662)</f>
        <v>36496.740000000049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-17955.86</v>
      </c>
      <c r="G668" s="18">
        <v>-3714.94</v>
      </c>
      <c r="H668" s="18">
        <v>-14825.93</v>
      </c>
      <c r="I668" s="19">
        <f>SUM(F668:H668)</f>
        <v>-36496.729999999996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Dummer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0</v>
      </c>
      <c r="C9" s="229">
        <f>'DOE25'!G196+'DOE25'!G214+'DOE25'!G232+'DOE25'!G275+'DOE25'!G294+'DOE25'!G313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0</v>
      </c>
      <c r="C18" s="229">
        <f>'DOE25'!G197+'DOE25'!G215+'DOE25'!G233+'DOE25'!G276+'DOE25'!G295+'DOE25'!G314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12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Dummer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417898.12</v>
      </c>
      <c r="D5" s="20">
        <f>SUM('DOE25'!L196:L199)+SUM('DOE25'!L214:L217)+SUM('DOE25'!L232:L235)-F5-G5</f>
        <v>417898.12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7146.5300000000007</v>
      </c>
      <c r="D6" s="20">
        <f>'DOE25'!L201+'DOE25'!L219+'DOE25'!L237-F6-G6</f>
        <v>7146.5300000000007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'DOE25'!L202+'DOE25'!L220+'DOE25'!L238-F7-G7</f>
        <v>0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-4566.1899999999987</v>
      </c>
      <c r="D8" s="243"/>
      <c r="E8" s="20">
        <f>'DOE25'!L203+'DOE25'!L221+'DOE25'!L239-F8-G8-D9-D11</f>
        <v>-6192.2899999999981</v>
      </c>
      <c r="F8" s="255">
        <f>'DOE25'!J203+'DOE25'!J221+'DOE25'!J239</f>
        <v>0</v>
      </c>
      <c r="G8" s="53">
        <f>'DOE25'!K203+'DOE25'!K221+'DOE25'!K239</f>
        <v>1626.1</v>
      </c>
      <c r="H8" s="259"/>
    </row>
    <row r="9" spans="1:9" x14ac:dyDescent="0.2">
      <c r="A9" s="32">
        <v>2310</v>
      </c>
      <c r="B9" t="s">
        <v>818</v>
      </c>
      <c r="C9" s="245">
        <f t="shared" si="0"/>
        <v>25666.54</v>
      </c>
      <c r="D9" s="244">
        <v>25666.54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60</v>
      </c>
      <c r="D10" s="243"/>
      <c r="E10" s="244">
        <v>60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4566.1899999999996</v>
      </c>
      <c r="D11" s="244">
        <v>4566.1899999999996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'DOE25'!L204+'DOE25'!L222+'DOE25'!L240-F12-G12</f>
        <v>0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'DOE25'!L206+'DOE25'!L224+'DOE25'!L242-F14-G14</f>
        <v>0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87004.450000000012</v>
      </c>
      <c r="D15" s="20">
        <f>'DOE25'!L207+'DOE25'!L225+'DOE25'!L243-F15-G15</f>
        <v>87004.450000000012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3612.6800000000003</v>
      </c>
      <c r="D31" s="20">
        <f>'DOE25'!L289+'DOE25'!L308+'DOE25'!L327+'DOE25'!L332+'DOE25'!L333+'DOE25'!L334-F31-G31</f>
        <v>3612.6800000000003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545894.51000000013</v>
      </c>
      <c r="E33" s="246">
        <f>SUM(E5:E31)</f>
        <v>-6132.2899999999981</v>
      </c>
      <c r="F33" s="246">
        <f>SUM(F5:F31)</f>
        <v>0</v>
      </c>
      <c r="G33" s="246">
        <f>SUM(G5:G31)</f>
        <v>1626.1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-6132.2899999999981</v>
      </c>
      <c r="E35" s="249"/>
    </row>
    <row r="36" spans="2:8" ht="12" thickTop="1" x14ac:dyDescent="0.2">
      <c r="B36" t="s">
        <v>815</v>
      </c>
      <c r="D36" s="20">
        <f>D33</f>
        <v>545894.51000000013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Dummer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43542.21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51015.12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156044.87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87.5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94644.83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156044.87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461.75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461.75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156044.87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94183.08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94183.08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156044.87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94644.83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156044.87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292215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145.80000000000001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3197.97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249.7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395.5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3197.97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292610.5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3197.97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155375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74929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230304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230304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454.85</v>
      </c>
      <c r="D87" s="95">
        <f>SUM('DOE25'!G152:G160)</f>
        <v>0</v>
      </c>
      <c r="E87" s="95">
        <f>SUM('DOE25'!H152:H160)</f>
        <v>3703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454.85</v>
      </c>
      <c r="D90" s="131">
        <f>SUM(D84:D89)</f>
        <v>0</v>
      </c>
      <c r="E90" s="131">
        <f>SUM(E84:E89)</f>
        <v>3703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523369.35</v>
      </c>
      <c r="D103" s="86">
        <f>D62+D80+D90+D102</f>
        <v>0</v>
      </c>
      <c r="E103" s="86">
        <f>E62+E80+E90+E102</f>
        <v>3703</v>
      </c>
      <c r="F103" s="86">
        <f>F62+F80+F90+F102</f>
        <v>0</v>
      </c>
      <c r="G103" s="86">
        <f>G62+G80+G102</f>
        <v>3197.97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417595.13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70.990000000000009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232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417898.12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7146.5300000000007</v>
      </c>
      <c r="D117" s="24" t="s">
        <v>289</v>
      </c>
      <c r="E117" s="95">
        <f>+('DOE25'!L280)+('DOE25'!L299)+('DOE25'!L318)</f>
        <v>3612.6800000000003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25666.54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87004.450000000012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119817.52000000002</v>
      </c>
      <c r="D127" s="86">
        <f>SUM(D117:D126)</f>
        <v>0</v>
      </c>
      <c r="E127" s="86">
        <f>SUM(E117:E126)</f>
        <v>3612.6800000000003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3197.97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-3197.97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13696.42</v>
      </c>
      <c r="D142" s="24" t="s">
        <v>289</v>
      </c>
      <c r="E142" s="129">
        <f>'DOE25'!L349</f>
        <v>90.32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13696.42</v>
      </c>
      <c r="D143" s="141">
        <f>SUM(D129:D142)</f>
        <v>0</v>
      </c>
      <c r="E143" s="141">
        <f>SUM(E129:E142)</f>
        <v>90.32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551412.06000000006</v>
      </c>
      <c r="D144" s="86">
        <f>(D114+D127+D143)</f>
        <v>0</v>
      </c>
      <c r="E144" s="86">
        <f>(E114+E127+E143)</f>
        <v>3703.0000000000005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7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Dummer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417595</v>
      </c>
      <c r="D10" s="182">
        <f>ROUND((C10/$C$28)*100,1)</f>
        <v>75.2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71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232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10759</v>
      </c>
      <c r="D15" s="182">
        <f t="shared" ref="D15:D27" si="0">ROUND((C15/$C$28)*100,1)</f>
        <v>1.9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25667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87004</v>
      </c>
      <c r="D21" s="182">
        <f t="shared" si="0"/>
        <v>15.7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13786.74</v>
      </c>
      <c r="D26" s="182">
        <f t="shared" si="0"/>
        <v>2.5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555114.74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555114.74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292215</v>
      </c>
      <c r="D35" s="182">
        <f t="shared" ref="D35:D40" si="1">ROUND((C35/$C$41)*100,1)</f>
        <v>55.1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3593.4699999999721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230304</v>
      </c>
      <c r="D37" s="182">
        <f t="shared" si="1"/>
        <v>43.4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4158</v>
      </c>
      <c r="D39" s="182">
        <f t="shared" si="1"/>
        <v>0.8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530270.47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24" sqref="C24:M2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Dummer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2013-07-15T20:27:50Z</cp:lastPrinted>
  <dcterms:created xsi:type="dcterms:W3CDTF">1997-12-04T19:04:30Z</dcterms:created>
  <dcterms:modified xsi:type="dcterms:W3CDTF">2013-09-16T14:26:38Z</dcterms:modified>
</cp:coreProperties>
</file>