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C13" i="10" s="1"/>
  <c r="L214" i="1"/>
  <c r="C10" i="10" s="1"/>
  <c r="L215" i="1"/>
  <c r="L216" i="1"/>
  <c r="L217" i="1"/>
  <c r="L232" i="1"/>
  <c r="L233" i="1"/>
  <c r="L234" i="1"/>
  <c r="L235" i="1"/>
  <c r="F6" i="13"/>
  <c r="G6" i="13"/>
  <c r="L201" i="1"/>
  <c r="C15" i="10" s="1"/>
  <c r="L219" i="1"/>
  <c r="L237" i="1"/>
  <c r="F7" i="13"/>
  <c r="G7" i="13"/>
  <c r="L202" i="1"/>
  <c r="C16" i="10" s="1"/>
  <c r="L220" i="1"/>
  <c r="L238" i="1"/>
  <c r="F12" i="13"/>
  <c r="G12" i="13"/>
  <c r="L204" i="1"/>
  <c r="C18" i="10" s="1"/>
  <c r="L222" i="1"/>
  <c r="L240" i="1"/>
  <c r="F14" i="13"/>
  <c r="G14" i="13"/>
  <c r="L206" i="1"/>
  <c r="C20" i="10" s="1"/>
  <c r="L224" i="1"/>
  <c r="L242" i="1"/>
  <c r="F15" i="13"/>
  <c r="G15" i="13"/>
  <c r="L207" i="1"/>
  <c r="L225" i="1"/>
  <c r="L243" i="1"/>
  <c r="L246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F660" i="1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C19" i="10" s="1"/>
  <c r="L285" i="1"/>
  <c r="L286" i="1"/>
  <c r="F661" i="1" s="1"/>
  <c r="I661" i="1" s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F22" i="13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/>
  <c r="L610" i="1"/>
  <c r="F662" i="1" s="1"/>
  <c r="I662" i="1" s="1"/>
  <c r="C40" i="10"/>
  <c r="F59" i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7" i="10"/>
  <c r="C21" i="10"/>
  <c r="L249" i="1"/>
  <c r="L331" i="1"/>
  <c r="C23" i="10"/>
  <c r="L253" i="1"/>
  <c r="C25" i="10"/>
  <c r="L267" i="1"/>
  <c r="L268" i="1"/>
  <c r="L348" i="1"/>
  <c r="L349" i="1"/>
  <c r="I664" i="1"/>
  <c r="I669" i="1"/>
  <c r="L228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G551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G22" i="2" s="1"/>
  <c r="C23" i="2"/>
  <c r="C31" i="2" s="1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I456" i="1"/>
  <c r="J37" i="1"/>
  <c r="I458" i="1"/>
  <c r="J47" i="1"/>
  <c r="G46" i="2" s="1"/>
  <c r="G49" i="2" s="1"/>
  <c r="G50" i="2" s="1"/>
  <c r="C48" i="2"/>
  <c r="C49" i="2" s="1"/>
  <c r="C55" i="2"/>
  <c r="D55" i="2"/>
  <c r="E55" i="2"/>
  <c r="F55" i="2"/>
  <c r="E56" i="2"/>
  <c r="C57" i="2"/>
  <c r="E57" i="2"/>
  <c r="C58" i="2"/>
  <c r="D58" i="2"/>
  <c r="E58" i="2"/>
  <c r="F58" i="2"/>
  <c r="D59" i="2"/>
  <c r="C60" i="2"/>
  <c r="C61" i="2" s="1"/>
  <c r="C62" i="2" s="1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E118" i="2"/>
  <c r="C119" i="2"/>
  <c r="E119" i="2"/>
  <c r="E120" i="2"/>
  <c r="C121" i="2"/>
  <c r="E121" i="2"/>
  <c r="E122" i="2"/>
  <c r="C123" i="2"/>
  <c r="E123" i="2"/>
  <c r="C124" i="2"/>
  <c r="E124" i="2"/>
  <c r="D126" i="2"/>
  <c r="D127" i="2" s="1"/>
  <c r="D144" i="2" s="1"/>
  <c r="F127" i="2"/>
  <c r="G127" i="2"/>
  <c r="C129" i="2"/>
  <c r="E129" i="2"/>
  <c r="F129" i="2"/>
  <c r="F143" i="2" s="1"/>
  <c r="F144" i="2" s="1"/>
  <c r="D133" i="2"/>
  <c r="D143" i="2"/>
  <c r="E133" i="2"/>
  <c r="F133" i="2"/>
  <c r="K418" i="1"/>
  <c r="K426" i="1"/>
  <c r="K432" i="1"/>
  <c r="L262" i="1"/>
  <c r="C134" i="2"/>
  <c r="E134" i="2"/>
  <c r="L263" i="1"/>
  <c r="C135" i="2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/>
  <c r="H499" i="1"/>
  <c r="D160" i="2" s="1"/>
  <c r="I499" i="1"/>
  <c r="E160" i="2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163" i="2" s="1"/>
  <c r="G502" i="1"/>
  <c r="C163" i="2"/>
  <c r="H502" i="1"/>
  <c r="D163" i="2" s="1"/>
  <c r="I502" i="1"/>
  <c r="E163" i="2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G621" i="1" s="1"/>
  <c r="G50" i="1"/>
  <c r="G622" i="1" s="1"/>
  <c r="H50" i="1"/>
  <c r="H51" i="1" s="1"/>
  <c r="H618" i="1" s="1"/>
  <c r="I50" i="1"/>
  <c r="I51" i="1" s="1"/>
  <c r="H619" i="1" s="1"/>
  <c r="J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G256" i="1" s="1"/>
  <c r="G270" i="1" s="1"/>
  <c r="H210" i="1"/>
  <c r="H256" i="1" s="1"/>
  <c r="H270" i="1" s="1"/>
  <c r="I210" i="1"/>
  <c r="J210" i="1"/>
  <c r="J256" i="1" s="1"/>
  <c r="H647" i="1" s="1"/>
  <c r="K210" i="1"/>
  <c r="K256" i="1" s="1"/>
  <c r="K270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L336" i="1" s="1"/>
  <c r="I336" i="1"/>
  <c r="J336" i="1"/>
  <c r="J337" i="1"/>
  <c r="J351" i="1" s="1"/>
  <c r="K336" i="1"/>
  <c r="K337" i="1"/>
  <c r="K351" i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32" i="1" s="1"/>
  <c r="L429" i="1"/>
  <c r="L430" i="1"/>
  <c r="L431" i="1"/>
  <c r="F432" i="1"/>
  <c r="G432" i="1"/>
  <c r="H432" i="1"/>
  <c r="I432" i="1"/>
  <c r="J432" i="1"/>
  <c r="F445" i="1"/>
  <c r="G445" i="1"/>
  <c r="H445" i="1"/>
  <c r="G640" i="1" s="1"/>
  <c r="J640" i="1" s="1"/>
  <c r="I445" i="1"/>
  <c r="G641" i="1" s="1"/>
  <c r="F451" i="1"/>
  <c r="G451" i="1"/>
  <c r="H451" i="1"/>
  <c r="I451" i="1"/>
  <c r="F459" i="1"/>
  <c r="G459" i="1"/>
  <c r="H459" i="1"/>
  <c r="I459" i="1"/>
  <c r="I460" i="1" s="1"/>
  <c r="H641" i="1" s="1"/>
  <c r="F460" i="1"/>
  <c r="H638" i="1" s="1"/>
  <c r="J638" i="1" s="1"/>
  <c r="G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F544" i="1" s="1"/>
  <c r="G523" i="1"/>
  <c r="H523" i="1"/>
  <c r="I523" i="1"/>
  <c r="J523" i="1"/>
  <c r="K523" i="1"/>
  <c r="K544" i="1" s="1"/>
  <c r="L523" i="1"/>
  <c r="F528" i="1"/>
  <c r="G528" i="1"/>
  <c r="H528" i="1"/>
  <c r="I528" i="1"/>
  <c r="I544" i="1" s="1"/>
  <c r="J528" i="1"/>
  <c r="K528" i="1"/>
  <c r="F533" i="1"/>
  <c r="G533" i="1"/>
  <c r="G544" i="1" s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H570" i="1" s="1"/>
  <c r="I559" i="1"/>
  <c r="I570" i="1" s="1"/>
  <c r="J559" i="1"/>
  <c r="K559" i="1"/>
  <c r="L561" i="1"/>
  <c r="L562" i="1"/>
  <c r="L564" i="1" s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J648" i="1" s="1"/>
  <c r="I597" i="1"/>
  <c r="H649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9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G639" i="1"/>
  <c r="H639" i="1"/>
  <c r="H640" i="1"/>
  <c r="G642" i="1"/>
  <c r="G643" i="1"/>
  <c r="G644" i="1"/>
  <c r="H644" i="1"/>
  <c r="H646" i="1"/>
  <c r="G648" i="1"/>
  <c r="G649" i="1"/>
  <c r="G650" i="1"/>
  <c r="G651" i="1"/>
  <c r="H651" i="1"/>
  <c r="G652" i="1"/>
  <c r="H652" i="1"/>
  <c r="G653" i="1"/>
  <c r="J653" i="1" s="1"/>
  <c r="H653" i="1"/>
  <c r="H654" i="1"/>
  <c r="F191" i="1"/>
  <c r="L255" i="1"/>
  <c r="G159" i="2"/>
  <c r="F31" i="2"/>
  <c r="C26" i="10"/>
  <c r="L327" i="1"/>
  <c r="H659" i="1"/>
  <c r="L350" i="1"/>
  <c r="L289" i="1"/>
  <c r="A31" i="12"/>
  <c r="C69" i="2"/>
  <c r="A40" i="12"/>
  <c r="D12" i="13"/>
  <c r="C12" i="13" s="1"/>
  <c r="G161" i="2"/>
  <c r="D61" i="2"/>
  <c r="D62" i="2" s="1"/>
  <c r="E49" i="2"/>
  <c r="D18" i="13"/>
  <c r="C18" i="13"/>
  <c r="D15" i="13"/>
  <c r="C15" i="13" s="1"/>
  <c r="D7" i="13"/>
  <c r="C7" i="13" s="1"/>
  <c r="F102" i="2"/>
  <c r="E18" i="2"/>
  <c r="D17" i="13"/>
  <c r="C17" i="13"/>
  <c r="D6" i="13"/>
  <c r="C6" i="13" s="1"/>
  <c r="E8" i="13"/>
  <c r="C8" i="13" s="1"/>
  <c r="G158" i="2"/>
  <c r="C90" i="2"/>
  <c r="G80" i="2"/>
  <c r="F77" i="2"/>
  <c r="F80" i="2" s="1"/>
  <c r="F61" i="2"/>
  <c r="F62" i="2"/>
  <c r="D31" i="2"/>
  <c r="C77" i="2"/>
  <c r="C80" i="2"/>
  <c r="D49" i="2"/>
  <c r="G156" i="2"/>
  <c r="F49" i="2"/>
  <c r="F50" i="2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E31" i="2"/>
  <c r="G61" i="2"/>
  <c r="D29" i="13"/>
  <c r="C29" i="13" s="1"/>
  <c r="D19" i="13"/>
  <c r="C19" i="13"/>
  <c r="E13" i="13"/>
  <c r="C13" i="13"/>
  <c r="E77" i="2"/>
  <c r="E80" i="2" s="1"/>
  <c r="L426" i="1"/>
  <c r="H111" i="1"/>
  <c r="F111" i="1"/>
  <c r="J570" i="1"/>
  <c r="K570" i="1"/>
  <c r="L418" i="1"/>
  <c r="D80" i="2"/>
  <c r="I168" i="1"/>
  <c r="H168" i="1"/>
  <c r="E50" i="2"/>
  <c r="J475" i="1"/>
  <c r="H625" i="1" s="1"/>
  <c r="H475" i="1"/>
  <c r="H623" i="1" s="1"/>
  <c r="I475" i="1"/>
  <c r="H624" i="1" s="1"/>
  <c r="J624" i="1" s="1"/>
  <c r="G337" i="1"/>
  <c r="G351" i="1" s="1"/>
  <c r="F168" i="1"/>
  <c r="J139" i="1"/>
  <c r="F570" i="1"/>
  <c r="I551" i="1"/>
  <c r="K549" i="1"/>
  <c r="K597" i="1"/>
  <c r="G646" i="1" s="1"/>
  <c r="J646" i="1" s="1"/>
  <c r="J551" i="1"/>
  <c r="H551" i="1"/>
  <c r="H139" i="1"/>
  <c r="H192" i="1" s="1"/>
  <c r="L400" i="1"/>
  <c r="C138" i="2"/>
  <c r="L392" i="1"/>
  <c r="A13" i="12"/>
  <c r="H25" i="13"/>
  <c r="C25" i="13" s="1"/>
  <c r="J650" i="1"/>
  <c r="J639" i="1"/>
  <c r="L559" i="1"/>
  <c r="J544" i="1"/>
  <c r="H337" i="1"/>
  <c r="H351" i="1" s="1"/>
  <c r="F337" i="1"/>
  <c r="F351" i="1"/>
  <c r="G191" i="1"/>
  <c r="H191" i="1"/>
  <c r="E127" i="2"/>
  <c r="E144" i="2" s="1"/>
  <c r="F551" i="1"/>
  <c r="C35" i="10"/>
  <c r="L308" i="1"/>
  <c r="G659" i="1" s="1"/>
  <c r="D5" i="13"/>
  <c r="C5" i="13" s="1"/>
  <c r="E16" i="13"/>
  <c r="J654" i="1"/>
  <c r="J644" i="1"/>
  <c r="L569" i="1"/>
  <c r="J635" i="1"/>
  <c r="G36" i="2"/>
  <c r="C137" i="2"/>
  <c r="C140" i="2" s="1"/>
  <c r="C16" i="13"/>
  <c r="H33" i="13"/>
  <c r="L337" i="1"/>
  <c r="L351" i="1" s="1"/>
  <c r="G632" i="1"/>
  <c r="J632" i="1" s="1"/>
  <c r="C24" i="10"/>
  <c r="G31" i="13"/>
  <c r="G33" i="13" s="1"/>
  <c r="I337" i="1"/>
  <c r="I351" i="1"/>
  <c r="J649" i="1"/>
  <c r="L406" i="1"/>
  <c r="C139" i="2" s="1"/>
  <c r="I191" i="1"/>
  <c r="E90" i="2"/>
  <c r="J652" i="1"/>
  <c r="G31" i="2"/>
  <c r="J32" i="1"/>
  <c r="L433" i="1"/>
  <c r="G637" i="1" s="1"/>
  <c r="J637" i="1" s="1"/>
  <c r="J433" i="1"/>
  <c r="F433" i="1"/>
  <c r="K433" i="1"/>
  <c r="G133" i="2"/>
  <c r="G143" i="2"/>
  <c r="G144" i="2" s="1"/>
  <c r="C6" i="10"/>
  <c r="F31" i="13"/>
  <c r="J192" i="1"/>
  <c r="G645" i="1" s="1"/>
  <c r="F103" i="2"/>
  <c r="G628" i="1"/>
  <c r="J628" i="1" s="1"/>
  <c r="G168" i="1"/>
  <c r="G139" i="1"/>
  <c r="F139" i="1"/>
  <c r="G62" i="2"/>
  <c r="G103" i="2" s="1"/>
  <c r="C5" i="10"/>
  <c r="G42" i="2"/>
  <c r="G16" i="2"/>
  <c r="D31" i="13"/>
  <c r="C31" i="13" s="1"/>
  <c r="H433" i="1"/>
  <c r="J618" i="1"/>
  <c r="D102" i="2"/>
  <c r="I139" i="1"/>
  <c r="I192" i="1"/>
  <c r="G629" i="1" s="1"/>
  <c r="J629" i="1" s="1"/>
  <c r="A22" i="12"/>
  <c r="J651" i="1"/>
  <c r="G570" i="1"/>
  <c r="I433" i="1"/>
  <c r="G433" i="1"/>
  <c r="F475" i="1" l="1"/>
  <c r="H621" i="1" s="1"/>
  <c r="J621" i="1" s="1"/>
  <c r="H544" i="1"/>
  <c r="K548" i="1"/>
  <c r="L528" i="1"/>
  <c r="L544" i="1" s="1"/>
  <c r="G630" i="1"/>
  <c r="J630" i="1" s="1"/>
  <c r="J643" i="1"/>
  <c r="K604" i="1"/>
  <c r="G647" i="1" s="1"/>
  <c r="J647" i="1" s="1"/>
  <c r="G475" i="1"/>
  <c r="H622" i="1" s="1"/>
  <c r="J622" i="1"/>
  <c r="J641" i="1"/>
  <c r="J50" i="1"/>
  <c r="J51" i="1" s="1"/>
  <c r="H620" i="1" s="1"/>
  <c r="D50" i="2"/>
  <c r="G51" i="1"/>
  <c r="H617" i="1" s="1"/>
  <c r="J617" i="1" s="1"/>
  <c r="F51" i="1"/>
  <c r="H616" i="1" s="1"/>
  <c r="J616" i="1" s="1"/>
  <c r="C50" i="2"/>
  <c r="C18" i="2"/>
  <c r="J633" i="1"/>
  <c r="D103" i="2"/>
  <c r="C38" i="10"/>
  <c r="C36" i="10"/>
  <c r="G192" i="1"/>
  <c r="G627" i="1" s="1"/>
  <c r="J627" i="1" s="1"/>
  <c r="C118" i="2"/>
  <c r="C120" i="2"/>
  <c r="C103" i="2"/>
  <c r="C114" i="2"/>
  <c r="H660" i="1"/>
  <c r="H663" i="1" s="1"/>
  <c r="H666" i="1" s="1"/>
  <c r="G660" i="1"/>
  <c r="G663" i="1" s="1"/>
  <c r="G671" i="1" s="1"/>
  <c r="L361" i="1"/>
  <c r="J270" i="1"/>
  <c r="E33" i="13"/>
  <c r="D35" i="13" s="1"/>
  <c r="F192" i="1"/>
  <c r="G626" i="1" s="1"/>
  <c r="J626" i="1" s="1"/>
  <c r="C122" i="2"/>
  <c r="I256" i="1"/>
  <c r="I270" i="1" s="1"/>
  <c r="C22" i="13"/>
  <c r="F33" i="13"/>
  <c r="C143" i="2"/>
  <c r="C29" i="10"/>
  <c r="F256" i="1"/>
  <c r="F270" i="1" s="1"/>
  <c r="D14" i="13"/>
  <c r="C14" i="13" s="1"/>
  <c r="L210" i="1"/>
  <c r="F659" i="1" s="1"/>
  <c r="F663" i="1" s="1"/>
  <c r="L570" i="1"/>
  <c r="C39" i="10"/>
  <c r="L407" i="1"/>
  <c r="E103" i="2"/>
  <c r="J642" i="1"/>
  <c r="G8" i="2"/>
  <c r="G18" i="2" s="1"/>
  <c r="J19" i="1"/>
  <c r="G620" i="1" s="1"/>
  <c r="K550" i="1"/>
  <c r="G623" i="1"/>
  <c r="J623" i="1" s="1"/>
  <c r="K502" i="1"/>
  <c r="K551" i="1" l="1"/>
  <c r="G625" i="1"/>
  <c r="J625" i="1" s="1"/>
  <c r="C127" i="2"/>
  <c r="C144" i="2" s="1"/>
  <c r="D33" i="13"/>
  <c r="D36" i="13" s="1"/>
  <c r="G666" i="1"/>
  <c r="H671" i="1"/>
  <c r="I660" i="1"/>
  <c r="C27" i="10"/>
  <c r="C28" i="10" s="1"/>
  <c r="D24" i="10" s="1"/>
  <c r="G634" i="1"/>
  <c r="J634" i="1" s="1"/>
  <c r="L256" i="1"/>
  <c r="L270" i="1" s="1"/>
  <c r="G631" i="1" s="1"/>
  <c r="J631" i="1" s="1"/>
  <c r="F671" i="1"/>
  <c r="C4" i="10" s="1"/>
  <c r="F666" i="1"/>
  <c r="I659" i="1"/>
  <c r="J620" i="1"/>
  <c r="G636" i="1"/>
  <c r="J636" i="1" s="1"/>
  <c r="H645" i="1"/>
  <c r="J645" i="1" s="1"/>
  <c r="C41" i="10"/>
  <c r="D39" i="10" s="1"/>
  <c r="I663" i="1" l="1"/>
  <c r="I671" i="1" s="1"/>
  <c r="C7" i="10" s="1"/>
  <c r="D23" i="10"/>
  <c r="D22" i="10"/>
  <c r="D10" i="10"/>
  <c r="D16" i="10"/>
  <c r="D21" i="10"/>
  <c r="C30" i="10"/>
  <c r="D27" i="10"/>
  <c r="D26" i="10"/>
  <c r="D11" i="10"/>
  <c r="D12" i="10"/>
  <c r="D20" i="10"/>
  <c r="D13" i="10"/>
  <c r="D17" i="10"/>
  <c r="D18" i="10"/>
  <c r="D25" i="10"/>
  <c r="D15" i="10"/>
  <c r="D19" i="10"/>
  <c r="H655" i="1"/>
  <c r="D35" i="10"/>
  <c r="D40" i="10"/>
  <c r="D36" i="10"/>
  <c r="D37" i="10"/>
  <c r="D38" i="10"/>
  <c r="I666" i="1" l="1"/>
  <c r="D28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<sst xmlns="http://schemas.openxmlformats.org/spreadsheetml/2006/main" count="3947" uniqueCount="910">
  <si>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</si>
  <si>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</si>
  <si>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</si>
  <si>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</si>
  <si>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</si>
  <si>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</si>
  <si>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</si>
  <si>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</si>
  <si>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</si>
  <si>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</si>
  <si>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</si>
  <si>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</si>
  <si>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</si>
  <si>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</si>
  <si>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</si>
  <si>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</si>
  <si>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</si>
  <si>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</si>
  <si>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</si>
  <si>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</si>
  <si>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</si>
  <si>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</si>
  <si>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</si>
  <si>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</si>
  <si>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</si>
  <si>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</si>
  <si>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</si>
  <si>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</si>
  <si>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</si>
  <si>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</si>
  <si>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</si>
  <si>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</si>
  <si>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</si>
  <si>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</si>
  <si>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</si>
  <si>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</si>
  <si>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</si>
  <si>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</si>
  <si>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</si>
  <si>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</si>
  <si>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</si>
  <si>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</si>
  <si>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</si>
  <si>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</si>
  <si>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</si>
  <si>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</si>
  <si>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</si>
  <si>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</si>
  <si>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</si>
  <si>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</si>
  <si>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</si>
  <si>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</si>
  <si>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</si>
  <si>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</si>
  <si>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</si>
  <si>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</si>
  <si>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</si>
  <si>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</si>
  <si>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</si>
  <si>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</si>
  <si>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</si>
  <si>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</si>
  <si>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</si>
  <si>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</si>
  <si>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</si>
  <si>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</si>
  <si>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</si>
  <si>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</si>
  <si>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</si>
  <si>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</si>
  <si>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</si>
  <si>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</si>
  <si>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</si>
  <si>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</si>
  <si>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</si>
  <si>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</si>
  <si>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</si>
  <si>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</si>
  <si>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</si>
  <si>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</si>
  <si>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</si>
  <si>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</si>
  <si>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</si>
  <si>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</si>
  <si>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</si>
  <si>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</si>
  <si>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</si>
  <si>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</si>
  <si>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</si>
  <si>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</si>
  <si>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</si>
  <si>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</si>
  <si>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</si>
  <si>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</si>
  <si>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</si>
  <si>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</si>
  <si>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</si>
  <si>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</si>
  <si>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</si>
  <si>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</si>
  <si>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</si>
  <si>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</si>
  <si>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</si>
  <si>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</si>
  <si>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</si>
  <si>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</si>
  <si>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</si>
  <si>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</si>
  <si>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</si>
  <si>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</si>
  <si>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</si>
  <si>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</si>
  <si>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</si>
  <si>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</si>
  <si>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</si>
  <si>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</si>
  <si>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</si>
  <si>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</si>
  <si>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</si>
  <si>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</si>
  <si>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</si>
  <si>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</si>
  <si>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</si>
  <si>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</si>
  <si>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</si>
  <si>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</si>
  <si>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</si>
  <si>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</si>
  <si>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</si>
  <si>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</si>
  <si>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</si>
  <si>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</si>
  <si>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</si>
  <si>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</si>
  <si>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</si>
  <si>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</si>
  <si>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</si>
  <si>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</si>
  <si>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</si>
  <si>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</si>
  <si>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</si>
  <si>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</si>
  <si>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</si>
  <si>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</si>
  <si>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</si>
  <si>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</si>
  <si>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</si>
  <si>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</si>
  <si>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</si>
  <si>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</si>
  <si>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</si>
  <si>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</si>
  <si>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</si>
  <si>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</si>
  <si>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</si>
  <si>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</si>
  <si>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</si>
  <si>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</si>
  <si>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</si>
  <si>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</si>
  <si>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</si>
  <si>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</si>
  <si>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</si>
  <si>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</si>
  <si>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</si>
  <si>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</si>
  <si>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</si>
  <si>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</si>
  <si>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</si>
  <si>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</si>
  <si>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</si>
  <si>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</si>
  <si>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</si>
  <si>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</si>
  <si>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</si>
  <si>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</si>
  <si>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</si>
  <si>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</si>
  <si>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</si>
  <si>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</si>
  <si>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</si>
  <si>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</si>
  <si>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</si>
  <si>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</si>
  <si>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</si>
  <si>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</si>
  <si>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</si>
  <si>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</si>
  <si>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</si>
  <si>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</si>
  <si>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</si>
  <si>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</si>
  <si>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</si>
  <si>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</si>
  <si>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</si>
  <si>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</si>
  <si>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</si>
  <si>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</si>
  <si>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</si>
  <si>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</si>
  <si>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</si>
  <si>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</si>
  <si>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</si>
  <si>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</si>
  <si>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</si>
  <si>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</si>
  <si>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</si>
  <si>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</si>
  <si>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</si>
  <si>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</si>
  <si>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</si>
  <si>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</si>
  <si>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</si>
  <si>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</si>
  <si>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</si>
  <si>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</si>
  <si>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</si>
  <si>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</si>
  <si>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</si>
  <si>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</si>
  <si>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</si>
  <si>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</si>
  <si>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</si>
  <si>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</si>
  <si>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</si>
  <si>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</si>
  <si>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</si>
  <si>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</si>
  <si>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</si>
  <si>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</si>
  <si>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</si>
  <si>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</si>
  <si>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</si>
  <si>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</si>
  <si>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</si>
  <si>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</si>
  <si>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</si>
  <si>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</si>
  <si>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</si>
  <si>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</si>
  <si>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</si>
  <si>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</si>
  <si>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</si>
  <si>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</si>
  <si>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</si>
  <si>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</si>
  <si>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</si>
  <si>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</si>
  <si>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</si>
  <si>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</si>
  <si>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</si>
  <si>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</si>
  <si>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</si>
  <si>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</si>
  <si>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</si>
  <si>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</si>
  <si>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</si>
  <si>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</si>
  <si>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</si>
  <si>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</si>
  <si>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</si>
  <si>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</si>
  <si>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</si>
  <si>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</si>
  <si>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</si>
  <si>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</si>
  <si>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</si>
  <si>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</si>
  <si>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</si>
  <si>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</si>
  <si>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</si>
  <si>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</si>
  <si>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</si>
  <si>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</si>
  <si>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</si>
  <si>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</si>
  <si>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</si>
  <si>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</si>
  <si>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</si>
  <si>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</si>
  <si>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</si>
  <si>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</si>
  <si>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</si>
  <si>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</si>
  <si>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</si>
  <si>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</si>
  <si>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</si>
  <si>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</si>
  <si>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</si>
  <si>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</si>
  <si>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</si>
  <si>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</si>
  <si>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</si>
  <si>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</si>
  <si>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</si>
  <si>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</si>
  <si>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</si>
  <si>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</si>
  <si>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</si>
  <si>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</si>
  <si>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</si>
  <si>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</si>
  <si>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</si>
  <si>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</si>
  <si>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</si>
  <si>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</si>
  <si>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</si>
  <si>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</si>
  <si>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</si>
  <si>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</si>
  <si>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</si>
  <si>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</si>
  <si>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</si>
  <si>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</si>
  <si>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</si>
  <si>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</si>
  <si>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</si>
  <si>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</si>
  <si>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</si>
  <si>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</si>
  <si>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</si>
  <si>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</si>
  <si>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</si>
  <si>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</si>
  <si>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</si>
  <si>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</si>
  <si>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</si>
  <si>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</si>
  <si>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</si>
  <si>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</si>
  <si>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</si>
  <si>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</si>
  <si>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</si>
  <si>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</si>
  <si>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</si>
  <si>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</si>
  <si>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</si>
  <si>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</si>
  <si>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</si>
  <si>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</si>
  <si>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</si>
  <si>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</si>
  <si>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</si>
  <si>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</si>
  <si>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</si>
  <si>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</si>
  <si>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</si>
  <si>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</si>
  <si>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</si>
  <si>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</si>
  <si>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</si>
  <si>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</si>
  <si>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</si>
  <si>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</si>
  <si>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</si>
  <si>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</si>
  <si>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</si>
  <si>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</si>
  <si>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</si>
  <si>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</si>
  <si>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</si>
  <si>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</si>
  <si>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</si>
  <si>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</si>
  <si>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</si>
  <si>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</si>
  <si>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</si>
  <si>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</si>
  <si>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</si>
  <si>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</si>
  <si>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</si>
  <si>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</si>
  <si>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</si>
  <si>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</si>
  <si>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</si>
  <si>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</si>
  <si>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</si>
  <si>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</si>
  <si>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</si>
  <si>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</si>
  <si>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</si>
  <si>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</si>
  <si>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</si>
  <si>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</si>
  <si>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</si>
  <si>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</si>
  <si>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</si>
  <si>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</si>
  <si>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</si>
  <si>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</si>
  <si>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</si>
  <si>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</si>
  <si>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</si>
  <si>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</si>
  <si>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</si>
  <si>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</si>
  <si>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</si>
  <si>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</si>
  <si>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</si>
  <si>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</si>
  <si>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</si>
  <si>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</si>
  <si>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</si>
  <si>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</si>
  <si>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</si>
  <si>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</si>
  <si>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</si>
  <si>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</si>
  <si>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</si>
  <si>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</si>
  <si>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</si>
  <si>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</si>
  <si>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</si>
  <si>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</si>
  <si>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</si>
  <si>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</si>
  <si>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</si>
  <si>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</si>
  <si>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</si>
  <si>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</si>
  <si>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</si>
  <si>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</si>
  <si>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</si>
  <si>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</si>
  <si>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</si>
  <si>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</si>
  <si>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</si>
  <si>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</si>
  <si>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</si>
  <si>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</si>
  <si>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</si>
  <si>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</si>
  <si>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</si>
  <si>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</si>
  <si>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</si>
  <si>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</si>
  <si>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</si>
  <si>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</si>
  <si>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</si>
  <si>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</si>
  <si>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</si>
  <si>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</si>
  <si>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</si>
  <si>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</si>
  <si>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</si>
  <si>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</si>
  <si>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</si>
  <si>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</si>
  <si>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</si>
  <si>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</si>
  <si>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</si>
  <si>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</si>
  <si>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</si>
  <si>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</si>
  <si>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</si>
  <si>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</si>
  <si>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</si>
  <si>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</si>
  <si>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</si>
  <si>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</si>
  <si>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</si>
  <si>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</si>
  <si>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</si>
  <si>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</si>
  <si>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</si>
  <si>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</si>
  <si>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</si>
  <si>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</si>
  <si>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</si>
  <si>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</si>
  <si>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</si>
  <si>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</si>
  <si>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</si>
  <si>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</si>
  <si>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</si>
  <si>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</si>
  <si>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</si>
  <si>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</si>
  <si>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</si>
  <si>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</si>
  <si>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</si>
  <si>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</si>
  <si>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</si>
  <si>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</si>
  <si>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</si>
  <si>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</si>
  <si>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</si>
  <si>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</si>
  <si>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</si>
  <si>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</si>
  <si>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</si>
  <si>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</si>
  <si>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</si>
  <si>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</si>
  <si>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</si>
  <si>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</si>
  <si>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</si>
  <si>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</si>
  <si>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</si>
  <si>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</si>
  <si>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</si>
  <si>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</si>
  <si>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</si>
  <si>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</si>
  <si>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</si>
  <si>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</si>
  <si>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</si>
  <si>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</si>
  <si>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</si>
  <si>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</si>
  <si>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</si>
  <si>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</si>
  <si>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</si>
  <si>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</si>
  <si>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</si>
  <si>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</si>
  <si>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</si>
  <si>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</si>
  <si>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</si>
  <si>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</si>
  <si>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</si>
  <si>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</si>
  <si>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</si>
  <si>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</si>
  <si>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</si>
  <si>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</si>
  <si>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</si>
  <si>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</si>
  <si>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</si>
  <si>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</si>
  <si>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</si>
  <si>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</si>
  <si>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</si>
  <si>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</si>
  <si>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</si>
  <si>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</si>
  <si>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</si>
  <si>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</si>
  <si>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</si>
  <si>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</si>
  <si>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</si>
  <si>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</si>
  <si>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</si>
  <si>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</si>
  <si>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</si>
  <si>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</si>
  <si>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</si>
  <si>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</si>
  <si>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</si>
  <si>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</si>
  <si>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</si>
  <si>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</si>
  <si>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</si>
  <si>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</si>
  <si>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</si>
  <si>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</si>
  <si>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</si>
  <si>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</si>
  <si>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</si>
  <si>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</si>
  <si>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</si>
  <si>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</si>
  <si>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</si>
  <si>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</si>
  <si>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</si>
  <si>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</si>
  <si>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</si>
  <si>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</si>
  <si>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</si>
  <si>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</si>
  <si>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</si>
  <si>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</si>
  <si>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</si>
  <si>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</si>
  <si>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</si>
  <si>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</si>
  <si>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</si>
  <si>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</si>
  <si>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</si>
  <si>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</si>
  <si>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</si>
  <si>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</si>
  <si>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</si>
  <si>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</si>
  <si>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</si>
  <si>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</si>
  <si>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</si>
  <si>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</si>
  <si>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</si>
  <si>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</si>
  <si>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</si>
  <si>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</si>
  <si>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</si>
  <si>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</si>
  <si>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</si>
  <si>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</si>
  <si>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</si>
  <si>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</si>
  <si>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</si>
  <si>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</si>
  <si>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</si>
  <si>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</si>
  <si>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</si>
  <si>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</si>
  <si>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</si>
  <si>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</si>
  <si>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</si>
  <si>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</si>
  <si>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</si>
  <si>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</si>
  <si>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</si>
  <si>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</si>
  <si>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</si>
  <si>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</si>
  <si>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</si>
  <si>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</si>
  <si>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</si>
  <si>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</si>
  <si>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</si>
  <si>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</si>
  <si>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</si>
  <si>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</si>
  <si>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</si>
  <si>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</si>
  <si>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</si>
  <si>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</si>
  <si>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</si>
  <si>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</si>
  <si>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</si>
  <si>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</si>
  <si>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</si>
  <si>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</si>
  <si>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</si>
  <si>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</si>
  <si>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</si>
  <si>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</si>
  <si>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</si>
  <si>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</si>
  <si>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</si>
  <si>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</si>
  <si>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</si>
  <si>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</si>
  <si>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</si>
  <si>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</si>
  <si>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</si>
  <si>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</si>
  <si>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</si>
  <si>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</si>
  <si>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</si>
  <si>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</si>
  <si>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</si>
  <si>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</si>
  <si>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</si>
  <si>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</si>
  <si>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</si>
  <si>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</si>
  <si>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</si>
  <si>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</si>
  <si>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</si>
  <si>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</si>
  <si>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</si>
  <si>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</si>
  <si>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</si>
  <si>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</si>
  <si>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</si>
  <si>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</si>
  <si>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</si>
  <si>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</si>
  <si>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</si>
  <si>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</si>
  <si>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</si>
  <si>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</si>
  <si>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</si>
  <si>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</si>
  <si>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</si>
  <si>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</si>
  <si>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</si>
  <si>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</si>
  <si>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</si>
  <si>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</si>
  <si>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</si>
  <si>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</si>
  <si>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</si>
  <si>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</si>
  <si>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</si>
  <si>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</si>
  <si>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</si>
  <si>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</si>
  <si>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</si>
  <si>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</si>
  <si>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</si>
  <si>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</si>
  <si>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</si>
  <si>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</si>
  <si>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</si>
  <si>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</si>
  <si>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</si>
  <si>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</si>
  <si>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</si>
  <si>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</si>
  <si>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</si>
  <si>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</si>
  <si>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</si>
  <si>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</si>
  <si>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</si>
  <si>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</si>
  <si>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</si>
  <si>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</si>
  <si>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</si>
  <si>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</si>
  <si>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</si>
  <si>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</si>
  <si>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</si>
  <si>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</si>
  <si>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</si>
  <si>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</si>
  <si>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</si>
  <si>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</si>
  <si>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</si>
  <si>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</si>
  <si>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</si>
  <si>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</si>
  <si>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</si>
  <si>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</si>
  <si>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</si>
  <si>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</si>
  <si>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</si>
  <si>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</si>
  <si>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</si>
  <si>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</si>
  <si>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</si>
  <si>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</si>
  <si>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</si>
  <si>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</si>
  <si>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</si>
  <si>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</si>
  <si>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</si>
  <si>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</si>
  <si>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</si>
  <si>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</si>
  <si>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</si>
  <si>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</si>
  <si>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</si>
  <si>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</si>
  <si>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</si>
  <si>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</si>
  <si>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</si>
  <si>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</si>
  <si>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</si>
  <si>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</si>
  <si>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</si>
  <si>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</si>
  <si>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</si>
  <si>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</si>
  <si>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</si>
  <si>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</si>
  <si>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</si>
  <si>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</si>
  <si>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</si>
  <si>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</si>
  <si>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</si>
  <si>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</si>
  <si>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</si>
  <si>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</si>
  <si>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</si>
  <si>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</si>
  <si>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</si>
  <si>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</si>
  <si>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</si>
  <si>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</si>
  <si>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</si>
  <si>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</si>
  <si>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</si>
  <si>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</si>
  <si>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</si>
  <si>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</si>
  <si>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</si>
  <si>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</si>
  <si>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</si>
  <si>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</si>
  <si>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</si>
  <si>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</si>
  <si>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</si>
  <si>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</si>
  <si>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</si>
  <si>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</si>
  <si>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</si>
  <si>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</si>
  <si>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</si>
  <si>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</si>
  <si>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</si>
  <si>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</si>
  <si>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</si>
  <si>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</si>
  <si>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</si>
  <si>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</si>
  <si>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</si>
  <si>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</si>
  <si>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</si>
  <si>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</si>
  <si>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</si>
  <si>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</si>
  <si>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</si>
  <si>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</si>
  <si>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</si>
  <si>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</si>
  <si>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</si>
  <si>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</si>
  <si>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</si>
  <si>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</si>
  <si>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</si>
  <si>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</si>
  <si>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</si>
  <si>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</si>
  <si>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</si>
  <si>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</si>
  <si>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</si>
  <si>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</si>
  <si>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</si>
  <si>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</si>
  <si>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</si>
  <si>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</si>
  <si>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</si>
  <si>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</si>
  <si>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</si>
  <si>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</si>
  <si>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</si>
  <si>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</si>
  <si>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</si>
  <si>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</si>
  <si>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</si>
  <si>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</si>
  <si>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</si>
  <si>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</si>
  <si>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</si>
  <si>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</si>
  <si>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</si>
  <si>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</si>
  <si>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</si>
  <si>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</si>
  <si>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</si>
  <si>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</si>
  <si>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</si>
  <si>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</si>
  <si>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</si>
  <si>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</si>
  <si>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</si>
  <si>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</si>
  <si>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</si>
  <si>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</si>
  <si>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</si>
  <si>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</si>
  <si>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</si>
  <si>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</si>
  <si>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</si>
  <si>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</si>
  <si>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</si>
  <si>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</si>
  <si>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</si>
  <si>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</si>
  <si>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</si>
  <si>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</si>
  <si>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</si>
  <si>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</si>
  <si>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</si>
  <si>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</si>
  <si>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</si>
  <si>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</si>
  <si>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</si>
  <si>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</si>
  <si>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</si>
  <si>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</si>
  <si>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</si>
  <si>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</si>
  <si>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</si>
  <si>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</si>
  <si>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</si>
  <si>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</si>
  <si>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</si>
  <si>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</si>
  <si>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</si>
  <si>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</si>
  <si>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</si>
  <si>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</si>
  <si>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</si>
  <si>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</si>
  <si>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</si>
  <si>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</si>
  <si>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</si>
  <si>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</si>
  <si>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</si>
  <si>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</si>
  <si>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</si>
  <si>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</si>
  <si>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</si>
  <si>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</si>
  <si>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</si>
  <si>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</si>
  <si>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</si>
  <si>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</si>
  <si>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</si>
  <si>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</si>
  <si>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</si>
  <si>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</si>
  <si>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</si>
  <si>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</si>
  <si>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</si>
  <si>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</si>
  <si>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</si>
  <si>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East Kingston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</si>
</sst>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27" sqref="F2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153</v>
      </c>
      <c r="C2" s="21">
        <v>153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-61470.96</v>
      </c>
      <c r="G9" s="18"/>
      <c r="H9" s="18"/>
      <c r="I9" s="18"/>
      <c r="J9" s="67">
        <f>SUM(I438)</f>
        <v>662891.17000000004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145736.82999999999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9270.19</v>
      </c>
      <c r="G14" s="18">
        <v>2338.88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4072.95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93536.06</v>
      </c>
      <c r="G19" s="41">
        <f>SUM(G9:G18)</f>
        <v>6411.83</v>
      </c>
      <c r="H19" s="41">
        <f>SUM(H9:H18)</f>
        <v>0</v>
      </c>
      <c r="I19" s="41">
        <f>SUM(I9:I18)</f>
        <v>0</v>
      </c>
      <c r="J19" s="41">
        <f>SUM(J9:J18)</f>
        <v>662891.17000000004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-2601.6999999999998</v>
      </c>
      <c r="G23" s="18">
        <v>2601.6999999999998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73827.5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-2185.62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69040.180000000008</v>
      </c>
      <c r="G32" s="41">
        <f>SUM(G22:G31)</f>
        <v>2601.6999999999998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662891.17000000004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v>3810.13</v>
      </c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24495.88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24495.88</v>
      </c>
      <c r="G50" s="41">
        <f>SUM(G35:G49)</f>
        <v>3810.13</v>
      </c>
      <c r="H50" s="41">
        <f>SUM(H35:H49)</f>
        <v>0</v>
      </c>
      <c r="I50" s="41">
        <f>SUM(I35:I49)</f>
        <v>0</v>
      </c>
      <c r="J50" s="41">
        <f>SUM(J35:J49)</f>
        <v>662891.17000000004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93536.060000000012</v>
      </c>
      <c r="G51" s="41">
        <f>G50+G32</f>
        <v>6411.83</v>
      </c>
      <c r="H51" s="41">
        <f>H50+H32</f>
        <v>0</v>
      </c>
      <c r="I51" s="41">
        <f>I50+I32</f>
        <v>0</v>
      </c>
      <c r="J51" s="41">
        <f>J50+J32</f>
        <v>662891.17000000004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1926075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1926075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96.84</v>
      </c>
      <c r="G95" s="18"/>
      <c r="H95" s="18"/>
      <c r="I95" s="18"/>
      <c r="J95" s="18">
        <v>2247.2800000000002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32858.86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150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85.56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332.4</v>
      </c>
      <c r="G110" s="41">
        <f>SUM(G95:G109)</f>
        <v>32858.86</v>
      </c>
      <c r="H110" s="41">
        <f>SUM(H95:H109)</f>
        <v>0</v>
      </c>
      <c r="I110" s="41">
        <f>SUM(I95:I109)</f>
        <v>0</v>
      </c>
      <c r="J110" s="41">
        <f>SUM(J95:J109)</f>
        <v>2247.2800000000002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1926407.4</v>
      </c>
      <c r="G111" s="41">
        <f>G59+G110</f>
        <v>32858.86</v>
      </c>
      <c r="H111" s="41">
        <f>H59+H78+H93+H110</f>
        <v>0</v>
      </c>
      <c r="I111" s="41">
        <f>I59+I110</f>
        <v>0</v>
      </c>
      <c r="J111" s="41">
        <f>J59+J110</f>
        <v>2247.2800000000002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270203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302363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572566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746.52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746.52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572566</v>
      </c>
      <c r="G139" s="41">
        <f>G120+SUM(G135:G136)</f>
        <v>746.52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11209.05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18819.27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18819.27</v>
      </c>
      <c r="G161" s="41">
        <f>SUM(G149:G160)</f>
        <v>11209.05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18819.27</v>
      </c>
      <c r="G168" s="41">
        <f>G146+G161+SUM(G162:G167)</f>
        <v>11209.05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41800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41800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41800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2559592.67</v>
      </c>
      <c r="G192" s="47">
        <f>G111+G139+G168+G191</f>
        <v>44814.429999999993</v>
      </c>
      <c r="H192" s="47">
        <f>H111+H139+H168+H191</f>
        <v>0</v>
      </c>
      <c r="I192" s="47">
        <f>I111+I139+I168+I191</f>
        <v>0</v>
      </c>
      <c r="J192" s="47">
        <f>J111+J139+J191</f>
        <v>2247.2800000000002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855152.65</v>
      </c>
      <c r="G196" s="18">
        <v>365235.19</v>
      </c>
      <c r="H196" s="18"/>
      <c r="I196" s="18">
        <v>15567.8</v>
      </c>
      <c r="J196" s="18">
        <v>2026.82</v>
      </c>
      <c r="K196" s="18"/>
      <c r="L196" s="19">
        <f>SUM(F196:K196)</f>
        <v>1237982.4600000002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314179.15000000002</v>
      </c>
      <c r="G197" s="18">
        <v>95504.11</v>
      </c>
      <c r="H197" s="18">
        <v>28630.42</v>
      </c>
      <c r="I197" s="18">
        <v>1353.59</v>
      </c>
      <c r="J197" s="18"/>
      <c r="K197" s="18"/>
      <c r="L197" s="19">
        <f>SUM(F197:K197)</f>
        <v>439667.27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1800</v>
      </c>
      <c r="G199" s="18"/>
      <c r="H199" s="18"/>
      <c r="I199" s="18"/>
      <c r="J199" s="18"/>
      <c r="K199" s="18">
        <v>4946.8999999999996</v>
      </c>
      <c r="L199" s="19">
        <f>SUM(F199:K199)</f>
        <v>6746.9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166152.57999999999</v>
      </c>
      <c r="G201" s="18">
        <v>21197.85</v>
      </c>
      <c r="H201" s="18">
        <v>15163.59</v>
      </c>
      <c r="I201" s="18">
        <v>664.53</v>
      </c>
      <c r="J201" s="18">
        <v>113.95</v>
      </c>
      <c r="K201" s="18"/>
      <c r="L201" s="19">
        <f t="shared" ref="L201:L207" si="0">SUM(F201:K201)</f>
        <v>203292.5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78399.19</v>
      </c>
      <c r="G202" s="18">
        <v>47866.13</v>
      </c>
      <c r="H202" s="18">
        <v>14433.16</v>
      </c>
      <c r="I202" s="18">
        <v>5305.6</v>
      </c>
      <c r="J202" s="18">
        <v>9339.4</v>
      </c>
      <c r="K202" s="18"/>
      <c r="L202" s="19">
        <f t="shared" si="0"/>
        <v>155343.48000000001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2440</v>
      </c>
      <c r="G203" s="18">
        <v>6088.15</v>
      </c>
      <c r="H203" s="18">
        <v>68618.63</v>
      </c>
      <c r="I203" s="18"/>
      <c r="J203" s="18"/>
      <c r="K203" s="18"/>
      <c r="L203" s="19">
        <f t="shared" si="0"/>
        <v>77146.78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127034.5</v>
      </c>
      <c r="G204" s="18">
        <v>35538.39</v>
      </c>
      <c r="H204" s="18">
        <v>18135.080000000002</v>
      </c>
      <c r="I204" s="18">
        <v>6334.59</v>
      </c>
      <c r="J204" s="18"/>
      <c r="K204" s="18">
        <v>459.94</v>
      </c>
      <c r="L204" s="19">
        <f t="shared" si="0"/>
        <v>187502.50000000003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56406.8</v>
      </c>
      <c r="G206" s="18">
        <v>16248.43</v>
      </c>
      <c r="H206" s="18">
        <v>50297.39</v>
      </c>
      <c r="I206" s="18">
        <v>44562.18</v>
      </c>
      <c r="J206" s="18">
        <v>1931.45</v>
      </c>
      <c r="K206" s="18"/>
      <c r="L206" s="19">
        <f t="shared" si="0"/>
        <v>169446.25000000003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75668</v>
      </c>
      <c r="I207" s="18"/>
      <c r="J207" s="18"/>
      <c r="K207" s="18"/>
      <c r="L207" s="19">
        <f t="shared" si="0"/>
        <v>75668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1601564.87</v>
      </c>
      <c r="G210" s="41">
        <f t="shared" si="1"/>
        <v>587678.25</v>
      </c>
      <c r="H210" s="41">
        <f t="shared" si="1"/>
        <v>270946.27</v>
      </c>
      <c r="I210" s="41">
        <f t="shared" si="1"/>
        <v>73788.289999999994</v>
      </c>
      <c r="J210" s="41">
        <f t="shared" si="1"/>
        <v>13411.62</v>
      </c>
      <c r="K210" s="41">
        <f t="shared" si="1"/>
        <v>5406.8399999999992</v>
      </c>
      <c r="L210" s="41">
        <f t="shared" si="1"/>
        <v>2552796.14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>
        <v>41800</v>
      </c>
      <c r="K254" s="18"/>
      <c r="L254" s="19">
        <f t="shared" si="6"/>
        <v>41800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41800</v>
      </c>
      <c r="K255" s="41">
        <f t="shared" si="7"/>
        <v>0</v>
      </c>
      <c r="L255" s="41">
        <f>SUM(F255:K255)</f>
        <v>41800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1601564.87</v>
      </c>
      <c r="G256" s="41">
        <f t="shared" si="8"/>
        <v>587678.25</v>
      </c>
      <c r="H256" s="41">
        <f t="shared" si="8"/>
        <v>270946.27</v>
      </c>
      <c r="I256" s="41">
        <f t="shared" si="8"/>
        <v>73788.289999999994</v>
      </c>
      <c r="J256" s="41">
        <f t="shared" si="8"/>
        <v>55211.62</v>
      </c>
      <c r="K256" s="41">
        <f t="shared" si="8"/>
        <v>5406.8399999999992</v>
      </c>
      <c r="L256" s="41">
        <f t="shared" si="8"/>
        <v>2594596.14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1601564.87</v>
      </c>
      <c r="G270" s="42">
        <f t="shared" si="11"/>
        <v>587678.25</v>
      </c>
      <c r="H270" s="42">
        <f t="shared" si="11"/>
        <v>270946.27</v>
      </c>
      <c r="I270" s="42">
        <f t="shared" si="11"/>
        <v>73788.289999999994</v>
      </c>
      <c r="J270" s="42">
        <f t="shared" si="11"/>
        <v>55211.62</v>
      </c>
      <c r="K270" s="42">
        <f t="shared" si="11"/>
        <v>5406.8399999999992</v>
      </c>
      <c r="L270" s="42">
        <f t="shared" si="11"/>
        <v>2594596.14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>
        <v>24.11</v>
      </c>
      <c r="J278" s="18"/>
      <c r="K278" s="18"/>
      <c r="L278" s="19">
        <f>SUM(F278:K278)</f>
        <v>24.11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>
        <v>1833.43</v>
      </c>
      <c r="I285" s="18"/>
      <c r="J285" s="18"/>
      <c r="K285" s="18"/>
      <c r="L285" s="19">
        <f t="shared" si="12"/>
        <v>1833.43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1833.43</v>
      </c>
      <c r="I289" s="42">
        <f t="shared" si="13"/>
        <v>24.11</v>
      </c>
      <c r="J289" s="42">
        <f t="shared" si="13"/>
        <v>0</v>
      </c>
      <c r="K289" s="42">
        <f t="shared" si="13"/>
        <v>0</v>
      </c>
      <c r="L289" s="41">
        <f t="shared" si="13"/>
        <v>1857.54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1833.43</v>
      </c>
      <c r="I337" s="41">
        <f t="shared" si="20"/>
        <v>24.11</v>
      </c>
      <c r="J337" s="41">
        <f t="shared" si="20"/>
        <v>0</v>
      </c>
      <c r="K337" s="41">
        <f t="shared" si="20"/>
        <v>0</v>
      </c>
      <c r="L337" s="41">
        <f t="shared" si="20"/>
        <v>1857.54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1833.43</v>
      </c>
      <c r="I351" s="41">
        <f>I337</f>
        <v>24.11</v>
      </c>
      <c r="J351" s="41">
        <f>J337</f>
        <v>0</v>
      </c>
      <c r="K351" s="47">
        <f>K337+K350</f>
        <v>0</v>
      </c>
      <c r="L351" s="41">
        <f>L337+L350</f>
        <v>1857.54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25794.86</v>
      </c>
      <c r="G357" s="18">
        <v>1973.31</v>
      </c>
      <c r="H357" s="18">
        <v>1804.1</v>
      </c>
      <c r="I357" s="18">
        <v>21318.01</v>
      </c>
      <c r="J357" s="18">
        <v>254.8</v>
      </c>
      <c r="K357" s="18"/>
      <c r="L357" s="13">
        <f>SUM(F357:K357)</f>
        <v>51145.08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25794.86</v>
      </c>
      <c r="G361" s="47">
        <f t="shared" si="22"/>
        <v>1973.31</v>
      </c>
      <c r="H361" s="47">
        <f t="shared" si="22"/>
        <v>1804.1</v>
      </c>
      <c r="I361" s="47">
        <f t="shared" si="22"/>
        <v>21318.01</v>
      </c>
      <c r="J361" s="47">
        <f t="shared" si="22"/>
        <v>254.8</v>
      </c>
      <c r="K361" s="47">
        <f t="shared" si="22"/>
        <v>0</v>
      </c>
      <c r="L361" s="47">
        <f t="shared" si="22"/>
        <v>51145.08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21318.01</v>
      </c>
      <c r="G366" s="18"/>
      <c r="H366" s="18"/>
      <c r="I366" s="56">
        <f>SUM(F366:H366)</f>
        <v>21318.01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0</v>
      </c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21318.01</v>
      </c>
      <c r="G368" s="47">
        <f>SUM(G366:G367)</f>
        <v>0</v>
      </c>
      <c r="H368" s="47">
        <f>SUM(H366:H367)</f>
        <v>0</v>
      </c>
      <c r="I368" s="47">
        <f>SUM(I366:I367)</f>
        <v>21318.01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2247.2800000000002</v>
      </c>
      <c r="I388" s="18"/>
      <c r="J388" s="24" t="s">
        <v>289</v>
      </c>
      <c r="K388" s="24" t="s">
        <v>289</v>
      </c>
      <c r="L388" s="56">
        <f t="shared" si="25"/>
        <v>2247.2800000000002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2247.2800000000002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2247.2800000000002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2247.2800000000002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2247.2800000000002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662891.17000000004</v>
      </c>
      <c r="G438" s="18"/>
      <c r="H438" s="18"/>
      <c r="I438" s="56">
        <f t="shared" ref="I438:I444" si="33">SUM(F438:H438)</f>
        <v>662891.17000000004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 t="s">
        <v>287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662891.17000000004</v>
      </c>
      <c r="G445" s="13">
        <f>SUM(G438:G444)</f>
        <v>0</v>
      </c>
      <c r="H445" s="13">
        <f>SUM(H438:H444)</f>
        <v>0</v>
      </c>
      <c r="I445" s="13">
        <f>SUM(I438:I444)</f>
        <v>662891.17000000004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662891.17000000004</v>
      </c>
      <c r="G458" s="18"/>
      <c r="H458" s="18"/>
      <c r="I458" s="56">
        <f t="shared" si="34"/>
        <v>662891.17000000004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662891.17000000004</v>
      </c>
      <c r="G459" s="83">
        <f>SUM(G453:G458)</f>
        <v>0</v>
      </c>
      <c r="H459" s="83">
        <f>SUM(H453:H458)</f>
        <v>0</v>
      </c>
      <c r="I459" s="83">
        <f>SUM(I453:I458)</f>
        <v>662891.17000000004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662891.17000000004</v>
      </c>
      <c r="G460" s="42">
        <f>G451+G459</f>
        <v>0</v>
      </c>
      <c r="H460" s="42">
        <f>H451+H459</f>
        <v>0</v>
      </c>
      <c r="I460" s="42">
        <f>I451+I459</f>
        <v>662891.17000000004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59499.35</v>
      </c>
      <c r="G464" s="18">
        <v>10140.780000000001</v>
      </c>
      <c r="H464" s="18">
        <v>1857.54</v>
      </c>
      <c r="I464" s="18"/>
      <c r="J464" s="18">
        <v>660643.89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2559592.67</v>
      </c>
      <c r="G467" s="18">
        <v>44814.43</v>
      </c>
      <c r="H467" s="18"/>
      <c r="I467" s="18"/>
      <c r="J467" s="18">
        <v>2247.2800000000002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2559592.67</v>
      </c>
      <c r="G469" s="53">
        <f>SUM(G467:G468)</f>
        <v>44814.43</v>
      </c>
      <c r="H469" s="53">
        <f>SUM(H467:H468)</f>
        <v>0</v>
      </c>
      <c r="I469" s="53">
        <f>SUM(I467:I468)</f>
        <v>0</v>
      </c>
      <c r="J469" s="53">
        <f>SUM(J467:J468)</f>
        <v>2247.2800000000002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2594596.14</v>
      </c>
      <c r="G471" s="18">
        <v>51145.08</v>
      </c>
      <c r="H471" s="18">
        <v>1857.54</v>
      </c>
      <c r="I471" s="18"/>
      <c r="J471" s="18"/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2594596.14</v>
      </c>
      <c r="G473" s="53">
        <f>SUM(G471:G472)</f>
        <v>51145.08</v>
      </c>
      <c r="H473" s="53">
        <f>SUM(H471:H472)</f>
        <v>1857.54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24495.879999999888</v>
      </c>
      <c r="G475" s="53">
        <f>(G464+G469)- G473</f>
        <v>3810.1299999999974</v>
      </c>
      <c r="H475" s="53">
        <f>(H464+H469)- H473</f>
        <v>0</v>
      </c>
      <c r="I475" s="53">
        <f>(I464+I469)- I473</f>
        <v>0</v>
      </c>
      <c r="J475" s="53">
        <f>(J464+J469)- J473</f>
        <v>662891.17000000004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315179.15000000002</v>
      </c>
      <c r="G520" s="18">
        <v>95504.11</v>
      </c>
      <c r="H520" s="18">
        <v>28630.42</v>
      </c>
      <c r="I520" s="18">
        <v>1652.59</v>
      </c>
      <c r="J520" s="18"/>
      <c r="K520" s="18"/>
      <c r="L520" s="88">
        <f>SUM(F520:K520)</f>
        <v>440966.27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315179.15000000002</v>
      </c>
      <c r="G523" s="108">
        <f t="shared" ref="G523:L523" si="36">SUM(G520:G522)</f>
        <v>95504.11</v>
      </c>
      <c r="H523" s="108">
        <f t="shared" si="36"/>
        <v>28630.42</v>
      </c>
      <c r="I523" s="108">
        <f t="shared" si="36"/>
        <v>1652.59</v>
      </c>
      <c r="J523" s="108">
        <f t="shared" si="36"/>
        <v>0</v>
      </c>
      <c r="K523" s="108">
        <f t="shared" si="36"/>
        <v>0</v>
      </c>
      <c r="L523" s="89">
        <f t="shared" si="36"/>
        <v>440966.27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180975.08</v>
      </c>
      <c r="G525" s="18">
        <v>47053.52</v>
      </c>
      <c r="H525" s="18">
        <v>341.09</v>
      </c>
      <c r="I525" s="18">
        <v>1005.62</v>
      </c>
      <c r="J525" s="18">
        <v>113.95</v>
      </c>
      <c r="K525" s="18"/>
      <c r="L525" s="88">
        <f>SUM(F525:K525)</f>
        <v>229489.25999999998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180975.08</v>
      </c>
      <c r="G528" s="89">
        <f t="shared" ref="G528:L528" si="37">SUM(G525:G527)</f>
        <v>47053.52</v>
      </c>
      <c r="H528" s="89">
        <f t="shared" si="37"/>
        <v>341.09</v>
      </c>
      <c r="I528" s="89">
        <f t="shared" si="37"/>
        <v>1005.62</v>
      </c>
      <c r="J528" s="89">
        <f t="shared" si="37"/>
        <v>113.95</v>
      </c>
      <c r="K528" s="89">
        <f t="shared" si="37"/>
        <v>0</v>
      </c>
      <c r="L528" s="89">
        <f t="shared" si="37"/>
        <v>229489.25999999998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23255.87</v>
      </c>
      <c r="G530" s="18">
        <v>6511.64</v>
      </c>
      <c r="H530" s="18">
        <v>3082.95</v>
      </c>
      <c r="I530" s="18">
        <v>1076.8800000000001</v>
      </c>
      <c r="J530" s="18">
        <v>78.19</v>
      </c>
      <c r="K530" s="18"/>
      <c r="L530" s="88">
        <f>SUM(F530:K530)</f>
        <v>34005.53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23255.87</v>
      </c>
      <c r="G533" s="89">
        <f t="shared" ref="G533:L533" si="38">SUM(G530:G532)</f>
        <v>6511.64</v>
      </c>
      <c r="H533" s="89">
        <f t="shared" si="38"/>
        <v>3082.95</v>
      </c>
      <c r="I533" s="89">
        <f t="shared" si="38"/>
        <v>1076.8800000000001</v>
      </c>
      <c r="J533" s="89">
        <f t="shared" si="38"/>
        <v>78.19</v>
      </c>
      <c r="K533" s="89">
        <f t="shared" si="38"/>
        <v>0</v>
      </c>
      <c r="L533" s="89">
        <f t="shared" si="38"/>
        <v>34005.53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534.9</v>
      </c>
      <c r="I535" s="18"/>
      <c r="J535" s="18"/>
      <c r="K535" s="18"/>
      <c r="L535" s="88">
        <f>SUM(F535:K535)</f>
        <v>534.9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534.9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534.9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905</v>
      </c>
      <c r="I540" s="18"/>
      <c r="J540" s="18"/>
      <c r="K540" s="18"/>
      <c r="L540" s="88">
        <f>SUM(F540:K540)</f>
        <v>905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905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905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519410.1</v>
      </c>
      <c r="G544" s="89">
        <f t="shared" ref="G544:L544" si="41">G523+G528+G533+G538+G543</f>
        <v>149069.27000000002</v>
      </c>
      <c r="H544" s="89">
        <f t="shared" si="41"/>
        <v>33494.36</v>
      </c>
      <c r="I544" s="89">
        <f t="shared" si="41"/>
        <v>3735.09</v>
      </c>
      <c r="J544" s="89">
        <f t="shared" si="41"/>
        <v>192.14</v>
      </c>
      <c r="K544" s="89">
        <f t="shared" si="41"/>
        <v>0</v>
      </c>
      <c r="L544" s="89">
        <f t="shared" si="41"/>
        <v>705900.96000000008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440966.27</v>
      </c>
      <c r="G548" s="87">
        <f>L525</f>
        <v>229489.25999999998</v>
      </c>
      <c r="H548" s="87">
        <f>L530</f>
        <v>34005.53</v>
      </c>
      <c r="I548" s="87">
        <f>L535</f>
        <v>534.9</v>
      </c>
      <c r="J548" s="87">
        <f>L540</f>
        <v>905</v>
      </c>
      <c r="K548" s="87">
        <f>SUM(F548:J548)</f>
        <v>705900.96000000008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440966.27</v>
      </c>
      <c r="G551" s="89">
        <f t="shared" si="42"/>
        <v>229489.25999999998</v>
      </c>
      <c r="H551" s="89">
        <f t="shared" si="42"/>
        <v>34005.53</v>
      </c>
      <c r="I551" s="89">
        <f t="shared" si="42"/>
        <v>534.9</v>
      </c>
      <c r="J551" s="89">
        <f t="shared" si="42"/>
        <v>905</v>
      </c>
      <c r="K551" s="89">
        <f t="shared" si="42"/>
        <v>705900.96000000008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 t="s">
        <v>287</v>
      </c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 t="s">
        <v>287</v>
      </c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7168</v>
      </c>
      <c r="G578" s="18"/>
      <c r="H578" s="18"/>
      <c r="I578" s="87">
        <f t="shared" si="47"/>
        <v>7168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3360</v>
      </c>
      <c r="G581" s="18"/>
      <c r="H581" s="18"/>
      <c r="I581" s="87">
        <f t="shared" si="47"/>
        <v>3360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74763</v>
      </c>
      <c r="I590" s="18"/>
      <c r="J590" s="18"/>
      <c r="K590" s="104">
        <f t="shared" ref="K590:K596" si="48">SUM(H590:J590)</f>
        <v>74763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905</v>
      </c>
      <c r="I591" s="18"/>
      <c r="J591" s="18"/>
      <c r="K591" s="104">
        <f t="shared" si="48"/>
        <v>905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75668</v>
      </c>
      <c r="I597" s="108">
        <f>SUM(I590:I596)</f>
        <v>0</v>
      </c>
      <c r="J597" s="108">
        <f>SUM(J590:J596)</f>
        <v>0</v>
      </c>
      <c r="K597" s="108">
        <f>SUM(K590:K596)</f>
        <v>75668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13411.62</v>
      </c>
      <c r="I603" s="18"/>
      <c r="J603" s="18"/>
      <c r="K603" s="104">
        <f>SUM(H603:J603)</f>
        <v>13411.62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13411.62</v>
      </c>
      <c r="I604" s="108">
        <f>SUM(I601:I603)</f>
        <v>0</v>
      </c>
      <c r="J604" s="108">
        <f>SUM(J601:J603)</f>
        <v>0</v>
      </c>
      <c r="K604" s="108">
        <f>SUM(K601:K603)</f>
        <v>13411.62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93536.06</v>
      </c>
      <c r="H616" s="109">
        <f>SUM(F51)</f>
        <v>93536.060000000012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6411.83</v>
      </c>
      <c r="H617" s="109">
        <f>SUM(G51)</f>
        <v>6411.83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662891.17000000004</v>
      </c>
      <c r="H620" s="109">
        <f>SUM(J51)</f>
        <v>662891.17000000004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24495.88</v>
      </c>
      <c r="H621" s="109">
        <f>F475</f>
        <v>24495.879999999888</v>
      </c>
      <c r="I621" s="121" t="s">
        <v>101</v>
      </c>
      <c r="J621" s="109">
        <f t="shared" ref="J621:J654" si="50">G621-H621</f>
        <v>1.127773430198431E-10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3810.13</v>
      </c>
      <c r="H622" s="109">
        <f>G475</f>
        <v>3810.1299999999974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662891.17000000004</v>
      </c>
      <c r="H625" s="109">
        <f>J475</f>
        <v>662891.17000000004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2559592.67</v>
      </c>
      <c r="H626" s="104">
        <f>SUM(F467)</f>
        <v>2559592.67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44814.429999999993</v>
      </c>
      <c r="H627" s="104">
        <f>SUM(G467)</f>
        <v>44814.43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2247.2800000000002</v>
      </c>
      <c r="H630" s="104">
        <f>SUM(J467)</f>
        <v>2247.2800000000002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2594596.14</v>
      </c>
      <c r="H631" s="104">
        <f>SUM(F471)</f>
        <v>2594596.14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1857.54</v>
      </c>
      <c r="H632" s="104">
        <f>SUM(H471)</f>
        <v>1857.54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21318.01</v>
      </c>
      <c r="H633" s="104">
        <f>I368</f>
        <v>21318.01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51145.08</v>
      </c>
      <c r="H634" s="104">
        <f>SUM(G471)</f>
        <v>51145.08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2247.2800000000002</v>
      </c>
      <c r="H636" s="164">
        <f>SUM(J467)</f>
        <v>2247.2800000000002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662891.17000000004</v>
      </c>
      <c r="H638" s="104">
        <f>SUM(F460)</f>
        <v>662891.17000000004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662891.17000000004</v>
      </c>
      <c r="H641" s="104">
        <f>SUM(I460)</f>
        <v>662891.17000000004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2247.2800000000002</v>
      </c>
      <c r="H643" s="104">
        <f>H407</f>
        <v>2247.2800000000002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2247.2800000000002</v>
      </c>
      <c r="H645" s="104">
        <f>L407</f>
        <v>2247.2800000000002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75668</v>
      </c>
      <c r="H646" s="104">
        <f>L207+L225+L243</f>
        <v>75668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13411.62</v>
      </c>
      <c r="H647" s="104">
        <f>(J256+J337)-(J254+J335)</f>
        <v>13411.620000000003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75668</v>
      </c>
      <c r="H648" s="104">
        <f>H597</f>
        <v>75668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2605798.7600000002</v>
      </c>
      <c r="G659" s="19">
        <f>(L228+L308+L358)</f>
        <v>0</v>
      </c>
      <c r="H659" s="19">
        <f>(L246+L327+L359)</f>
        <v>0</v>
      </c>
      <c r="I659" s="19">
        <f>SUM(F659:H659)</f>
        <v>2605798.7600000002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32858.86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32858.86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75668</v>
      </c>
      <c r="G661" s="19">
        <f>(L225+L305)-(J225+J305)</f>
        <v>0</v>
      </c>
      <c r="H661" s="19">
        <f>(L243+L324)-(J243+J324)</f>
        <v>0</v>
      </c>
      <c r="I661" s="19">
        <f>SUM(F661:H661)</f>
        <v>75668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23939.620000000003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23939.620000000003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2473332.2800000003</v>
      </c>
      <c r="G663" s="19">
        <f>G659-SUM(G660:G662)</f>
        <v>0</v>
      </c>
      <c r="H663" s="19">
        <f>H659-SUM(H660:H662)</f>
        <v>0</v>
      </c>
      <c r="I663" s="19">
        <f>I659-SUM(I660:I662)</f>
        <v>2473332.2800000003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175.67</v>
      </c>
      <c r="G664" s="248"/>
      <c r="H664" s="248"/>
      <c r="I664" s="19">
        <f>SUM(F664:H664)</f>
        <v>175.67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14079.42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14079.42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14079.42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14079.42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50" zoomScaleNormal="150" workbookViewId="0">
      <selection activeCell="B44" sqref="B4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East Kingston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855152.65</v>
      </c>
      <c r="C9" s="229">
        <f>'DOE25'!G196+'DOE25'!G214+'DOE25'!G232+'DOE25'!G275+'DOE25'!G294+'DOE25'!G313</f>
        <v>365235.19</v>
      </c>
    </row>
    <row r="10" spans="1:3" x14ac:dyDescent="0.2">
      <c r="A10" t="s">
        <v>779</v>
      </c>
      <c r="B10" s="240">
        <v>768960.99</v>
      </c>
      <c r="C10" s="240">
        <v>330653.48</v>
      </c>
    </row>
    <row r="11" spans="1:3" x14ac:dyDescent="0.2">
      <c r="A11" t="s">
        <v>780</v>
      </c>
      <c r="B11" s="240">
        <v>36097.379999999997</v>
      </c>
      <c r="C11" s="240">
        <v>15551.54</v>
      </c>
    </row>
    <row r="12" spans="1:3" x14ac:dyDescent="0.2">
      <c r="A12" t="s">
        <v>781</v>
      </c>
      <c r="B12" s="240">
        <v>50094.28</v>
      </c>
      <c r="C12" s="240">
        <v>19030.169999999998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855152.65</v>
      </c>
      <c r="C13" s="231">
        <f>SUM(C10:C12)</f>
        <v>365235.18999999994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314179.15000000002</v>
      </c>
      <c r="C18" s="229">
        <f>'DOE25'!G197+'DOE25'!G215+'DOE25'!G233+'DOE25'!G276+'DOE25'!G295+'DOE25'!G314</f>
        <v>95504.11</v>
      </c>
    </row>
    <row r="19" spans="1:3" x14ac:dyDescent="0.2">
      <c r="A19" t="s">
        <v>779</v>
      </c>
      <c r="B19" s="240">
        <v>129623</v>
      </c>
      <c r="C19" s="240">
        <v>43828.39</v>
      </c>
    </row>
    <row r="20" spans="1:3" x14ac:dyDescent="0.2">
      <c r="A20" t="s">
        <v>780</v>
      </c>
      <c r="B20" s="240">
        <v>184556.15</v>
      </c>
      <c r="C20" s="240">
        <v>51675.72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314179.15000000002</v>
      </c>
      <c r="C22" s="231">
        <f>SUM(C19:C21)</f>
        <v>95504.11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1800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1800</v>
      </c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1800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47" sqref="D4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East Kingston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1684396.6300000001</v>
      </c>
      <c r="D5" s="20">
        <f>SUM('DOE25'!L196:L199)+SUM('DOE25'!L214:L217)+SUM('DOE25'!L232:L235)-F5-G5</f>
        <v>1677422.9100000001</v>
      </c>
      <c r="E5" s="243"/>
      <c r="F5" s="255">
        <f>SUM('DOE25'!J196:J199)+SUM('DOE25'!J214:J217)+SUM('DOE25'!J232:J235)</f>
        <v>2026.82</v>
      </c>
      <c r="G5" s="53">
        <f>SUM('DOE25'!K196:K199)+SUM('DOE25'!K214:K217)+SUM('DOE25'!K232:K235)</f>
        <v>4946.8999999999996</v>
      </c>
      <c r="H5" s="259"/>
    </row>
    <row r="6" spans="1:9" x14ac:dyDescent="0.2">
      <c r="A6" s="32">
        <v>2100</v>
      </c>
      <c r="B6" t="s">
        <v>801</v>
      </c>
      <c r="C6" s="245">
        <f t="shared" si="0"/>
        <v>203292.5</v>
      </c>
      <c r="D6" s="20">
        <f>'DOE25'!L201+'DOE25'!L219+'DOE25'!L237-F6-G6</f>
        <v>203178.55</v>
      </c>
      <c r="E6" s="243"/>
      <c r="F6" s="255">
        <f>'DOE25'!J201+'DOE25'!J219+'DOE25'!J237</f>
        <v>113.95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155343.48000000001</v>
      </c>
      <c r="D7" s="20">
        <f>'DOE25'!L202+'DOE25'!L220+'DOE25'!L238-F7-G7</f>
        <v>146004.08000000002</v>
      </c>
      <c r="E7" s="243"/>
      <c r="F7" s="255">
        <f>'DOE25'!J202+'DOE25'!J220+'DOE25'!J238</f>
        <v>9339.4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67940.97</v>
      </c>
      <c r="D8" s="243"/>
      <c r="E8" s="20">
        <f>'DOE25'!L203+'DOE25'!L221+'DOE25'!L239-F8-G8-D9-D11</f>
        <v>67940.97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135.13</v>
      </c>
      <c r="D9" s="244">
        <v>135.13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6646</v>
      </c>
      <c r="D10" s="243"/>
      <c r="E10" s="244">
        <v>6646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9070.68</v>
      </c>
      <c r="D11" s="244">
        <v>9070.68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187502.50000000003</v>
      </c>
      <c r="D12" s="20">
        <f>'DOE25'!L204+'DOE25'!L222+'DOE25'!L240-F12-G12</f>
        <v>187042.56000000003</v>
      </c>
      <c r="E12" s="243"/>
      <c r="F12" s="255">
        <f>'DOE25'!J204+'DOE25'!J222+'DOE25'!J240</f>
        <v>0</v>
      </c>
      <c r="G12" s="53">
        <f>'DOE25'!K204+'DOE25'!K222+'DOE25'!K240</f>
        <v>459.94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169446.25000000003</v>
      </c>
      <c r="D14" s="20">
        <f>'DOE25'!L206+'DOE25'!L224+'DOE25'!L242-F14-G14</f>
        <v>167514.80000000002</v>
      </c>
      <c r="E14" s="243"/>
      <c r="F14" s="255">
        <f>'DOE25'!J206+'DOE25'!J224+'DOE25'!J242</f>
        <v>1931.45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75668</v>
      </c>
      <c r="D15" s="20">
        <f>'DOE25'!L207+'DOE25'!L225+'DOE25'!L243-F15-G15</f>
        <v>75668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41800</v>
      </c>
      <c r="D22" s="243"/>
      <c r="E22" s="243"/>
      <c r="F22" s="255">
        <f>'DOE25'!L254+'DOE25'!L335</f>
        <v>41800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29827.070000000003</v>
      </c>
      <c r="D29" s="20">
        <f>'DOE25'!L357+'DOE25'!L358+'DOE25'!L359-'DOE25'!I366-F29-G29</f>
        <v>29572.270000000004</v>
      </c>
      <c r="E29" s="243"/>
      <c r="F29" s="255">
        <f>'DOE25'!J357+'DOE25'!J358+'DOE25'!J359</f>
        <v>254.8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1857.54</v>
      </c>
      <c r="D31" s="20">
        <f>'DOE25'!L289+'DOE25'!L308+'DOE25'!L327+'DOE25'!L332+'DOE25'!L333+'DOE25'!L334-F31-G31</f>
        <v>1857.54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2497466.52</v>
      </c>
      <c r="E33" s="246">
        <f>SUM(E5:E31)</f>
        <v>74586.97</v>
      </c>
      <c r="F33" s="246">
        <f>SUM(F5:F31)</f>
        <v>55466.420000000006</v>
      </c>
      <c r="G33" s="246">
        <f>SUM(G5:G31)</f>
        <v>5406.8399999999992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74586.97</v>
      </c>
      <c r="E35" s="249"/>
    </row>
    <row r="36" spans="2:8" ht="12" thickTop="1" x14ac:dyDescent="0.2">
      <c r="B36" t="s">
        <v>815</v>
      </c>
      <c r="D36" s="20">
        <f>D33</f>
        <v>2497466.52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East Kingston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-61470.96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662891.17000000004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145736.82999999999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9270.19</v>
      </c>
      <c r="D13" s="95">
        <f>'DOE25'!G14</f>
        <v>2338.88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4072.95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93536.06</v>
      </c>
      <c r="D18" s="41">
        <f>SUM(D8:D17)</f>
        <v>6411.83</v>
      </c>
      <c r="E18" s="41">
        <f>SUM(E8:E17)</f>
        <v>0</v>
      </c>
      <c r="F18" s="41">
        <f>SUM(F8:F17)</f>
        <v>0</v>
      </c>
      <c r="G18" s="41">
        <f>SUM(G8:G17)</f>
        <v>662891.17000000004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-2601.6999999999998</v>
      </c>
      <c r="D22" s="95">
        <f>'DOE25'!G23</f>
        <v>2601.6999999999998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73827.5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-2185.62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69040.180000000008</v>
      </c>
      <c r="D31" s="41">
        <f>SUM(D21:D30)</f>
        <v>2601.6999999999998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662891.17000000004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3810.13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24495.88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24495.88</v>
      </c>
      <c r="D49" s="41">
        <f>SUM(D34:D48)</f>
        <v>3810.13</v>
      </c>
      <c r="E49" s="41">
        <f>SUM(E34:E48)</f>
        <v>0</v>
      </c>
      <c r="F49" s="41">
        <f>SUM(F34:F48)</f>
        <v>0</v>
      </c>
      <c r="G49" s="41">
        <f>SUM(G34:G48)</f>
        <v>662891.17000000004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93536.060000000012</v>
      </c>
      <c r="D50" s="41">
        <f>D49+D31</f>
        <v>6411.83</v>
      </c>
      <c r="E50" s="41">
        <f>E49+E31</f>
        <v>0</v>
      </c>
      <c r="F50" s="41">
        <f>F49+F31</f>
        <v>0</v>
      </c>
      <c r="G50" s="41">
        <f>G49+G31</f>
        <v>662891.17000000004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1926075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96.84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2247.2800000000002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32858.86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235.56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332.4</v>
      </c>
      <c r="D61" s="130">
        <f>SUM(D56:D60)</f>
        <v>32858.86</v>
      </c>
      <c r="E61" s="130">
        <f>SUM(E56:E60)</f>
        <v>0</v>
      </c>
      <c r="F61" s="130">
        <f>SUM(F56:F60)</f>
        <v>0</v>
      </c>
      <c r="G61" s="130">
        <f>SUM(G56:G60)</f>
        <v>2247.2800000000002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1926407.4</v>
      </c>
      <c r="D62" s="22">
        <f>D55+D61</f>
        <v>32858.86</v>
      </c>
      <c r="E62" s="22">
        <f>E55+E61</f>
        <v>0</v>
      </c>
      <c r="F62" s="22">
        <f>F55+F61</f>
        <v>0</v>
      </c>
      <c r="G62" s="22">
        <f>G55+G61</f>
        <v>2247.2800000000002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270203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302363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572566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746.52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746.52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572566</v>
      </c>
      <c r="D80" s="130">
        <f>SUM(D78:D79)+D77+D69</f>
        <v>746.52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18819.27</v>
      </c>
      <c r="D87" s="95">
        <f>SUM('DOE25'!G152:G160)</f>
        <v>11209.05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18819.27</v>
      </c>
      <c r="D90" s="131">
        <f>SUM(D84:D89)</f>
        <v>11209.05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41800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41800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2559592.67</v>
      </c>
      <c r="D103" s="86">
        <f>D62+D80+D90+D102</f>
        <v>44814.429999999993</v>
      </c>
      <c r="E103" s="86">
        <f>E62+E80+E90+E102</f>
        <v>0</v>
      </c>
      <c r="F103" s="86">
        <f>F62+F80+F90+F102</f>
        <v>0</v>
      </c>
      <c r="G103" s="86">
        <f>G62+G80+G102</f>
        <v>2247.2800000000002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1237982.4600000002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439667.27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6746.9</v>
      </c>
      <c r="D111" s="24" t="s">
        <v>289</v>
      </c>
      <c r="E111" s="95">
        <f>+('DOE25'!L278)+('DOE25'!L297)+('DOE25'!L316)</f>
        <v>24.11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1684396.6300000001</v>
      </c>
      <c r="D114" s="86">
        <f>SUM(D108:D113)</f>
        <v>0</v>
      </c>
      <c r="E114" s="86">
        <f>SUM(E108:E113)</f>
        <v>24.11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203292.5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155343.48000000001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77146.78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187502.50000000003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169446.25000000003</v>
      </c>
      <c r="D122" s="24" t="s">
        <v>289</v>
      </c>
      <c r="E122" s="95">
        <f>+('DOE25'!L285)+('DOE25'!L304)+('DOE25'!L323)</f>
        <v>1833.43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75668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51145.08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868399.51</v>
      </c>
      <c r="D127" s="86">
        <f>SUM(D117:D126)</f>
        <v>51145.08</v>
      </c>
      <c r="E127" s="86">
        <f>SUM(E117:E126)</f>
        <v>1833.43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41800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2247.2800000000002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-2247.2800000000002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41800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2594596.14</v>
      </c>
      <c r="D144" s="86">
        <f>(D114+D127+D143)</f>
        <v>51145.08</v>
      </c>
      <c r="E144" s="86">
        <f>(E114+E127+E143)</f>
        <v>1857.54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East Kingston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14079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14079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1237982</v>
      </c>
      <c r="D10" s="182">
        <f>ROUND((C10/$C$28)*100,1)</f>
        <v>48.1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439667</v>
      </c>
      <c r="D11" s="182">
        <f>ROUND((C11/$C$28)*100,1)</f>
        <v>17.100000000000001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6771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203293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155343</v>
      </c>
      <c r="D16" s="182">
        <f t="shared" si="0"/>
        <v>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77147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187503</v>
      </c>
      <c r="D18" s="182">
        <f t="shared" si="0"/>
        <v>7.3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171280</v>
      </c>
      <c r="D20" s="182">
        <f t="shared" si="0"/>
        <v>6.7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75668</v>
      </c>
      <c r="D21" s="182">
        <f t="shared" si="0"/>
        <v>2.9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18286.14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2572940.14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41800</v>
      </c>
    </row>
    <row r="30" spans="1:4" x14ac:dyDescent="0.2">
      <c r="B30" s="187" t="s">
        <v>729</v>
      </c>
      <c r="C30" s="180">
        <f>SUM(C28:C29)</f>
        <v>2614740.14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1926075</v>
      </c>
      <c r="D35" s="182">
        <f t="shared" ref="D35:D40" si="1">ROUND((C35/$C$41)*100,1)</f>
        <v>76.099999999999994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2579.6799999999348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572566</v>
      </c>
      <c r="D37" s="182">
        <f t="shared" si="1"/>
        <v>22.6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747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30028</v>
      </c>
      <c r="D39" s="182">
        <f t="shared" si="1"/>
        <v>1.2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2531995.6799999997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97" t="str">
        <f>'DOE25'!A2</f>
        <v>East Kingston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B0A" sheet="1" objects="1" scenarios="1"/>
  <mergeCells count="223"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BC40:BM40"/>
    <mergeCell ref="BP40:BZ40"/>
    <mergeCell ref="P40:Z40"/>
    <mergeCell ref="AC40:AM40"/>
    <mergeCell ref="IP40:IV40"/>
    <mergeCell ref="C45:M45"/>
    <mergeCell ref="HP40:HZ40"/>
    <mergeCell ref="IC40:IM40"/>
    <mergeCell ref="FC40:FM40"/>
    <mergeCell ref="FP40:FZ40"/>
    <mergeCell ref="DC40:DM40"/>
    <mergeCell ref="EP40:EZ40"/>
    <mergeCell ref="GC39:GM39"/>
    <mergeCell ref="CC40:CM40"/>
    <mergeCell ref="CP40:CZ40"/>
    <mergeCell ref="IP39:IV39"/>
    <mergeCell ref="EP39:EZ39"/>
    <mergeCell ref="FC39:FM39"/>
    <mergeCell ref="FP39:FZ39"/>
    <mergeCell ref="GP39:GZ39"/>
    <mergeCell ref="IC39:IM39"/>
    <mergeCell ref="IC32:IM32"/>
    <mergeCell ref="IP32:IV32"/>
    <mergeCell ref="EP38:EZ38"/>
    <mergeCell ref="FC38:FM38"/>
    <mergeCell ref="FP38:FZ38"/>
    <mergeCell ref="GC38:GM38"/>
    <mergeCell ref="GP38:GZ38"/>
    <mergeCell ref="P39:Z39"/>
    <mergeCell ref="AC39:AM39"/>
    <mergeCell ref="AP39:AZ39"/>
    <mergeCell ref="HP39:HZ39"/>
    <mergeCell ref="IC38:IM38"/>
    <mergeCell ref="IP38:IV38"/>
    <mergeCell ref="CP38:CZ38"/>
    <mergeCell ref="BC38:BM38"/>
    <mergeCell ref="P38:Z38"/>
    <mergeCell ref="AC38:AM38"/>
    <mergeCell ref="BP39:BZ39"/>
    <mergeCell ref="CC39:CM39"/>
    <mergeCell ref="CP39:CZ39"/>
    <mergeCell ref="HC39:HM39"/>
    <mergeCell ref="DC39:DM39"/>
    <mergeCell ref="DP39:DZ39"/>
    <mergeCell ref="EC39:EM39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AP38:AZ38"/>
    <mergeCell ref="HP38:HZ38"/>
    <mergeCell ref="HP32:HZ32"/>
    <mergeCell ref="EC30:EM30"/>
    <mergeCell ref="EP30:EZ30"/>
    <mergeCell ref="DP32:DZ32"/>
    <mergeCell ref="EC32:EM32"/>
    <mergeCell ref="EP32:EZ32"/>
    <mergeCell ref="BP32:BZ32"/>
    <mergeCell ref="DC38:DM38"/>
    <mergeCell ref="HC38:HM38"/>
    <mergeCell ref="HC32:HM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FC32:FM32"/>
    <mergeCell ref="GC30:GM30"/>
    <mergeCell ref="HC31:HM31"/>
    <mergeCell ref="BP38:BZ38"/>
    <mergeCell ref="CC38:CM38"/>
    <mergeCell ref="IP29:IV29"/>
    <mergeCell ref="C42:M42"/>
    <mergeCell ref="P30:Z30"/>
    <mergeCell ref="AC30:AM30"/>
    <mergeCell ref="AP30:AZ30"/>
    <mergeCell ref="C41:M41"/>
    <mergeCell ref="C33:M33"/>
    <mergeCell ref="C37:M37"/>
    <mergeCell ref="AC29:AM29"/>
    <mergeCell ref="BC29:BM29"/>
    <mergeCell ref="GP30:GZ30"/>
    <mergeCell ref="FP29:FZ29"/>
    <mergeCell ref="GC29:GM29"/>
    <mergeCell ref="GP29:GZ29"/>
    <mergeCell ref="HP29:HZ29"/>
    <mergeCell ref="IC29:IM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A2:E2"/>
    <mergeCell ref="C5:M5"/>
    <mergeCell ref="C6:M6"/>
    <mergeCell ref="C7:M7"/>
    <mergeCell ref="DC32:DM32"/>
    <mergeCell ref="A1:I1"/>
    <mergeCell ref="C3:M3"/>
    <mergeCell ref="C4:M4"/>
    <mergeCell ref="F2:I2"/>
    <mergeCell ref="P29:Z29"/>
    <mergeCell ref="C8:M8"/>
    <mergeCell ref="C13:M13"/>
    <mergeCell ref="C9:M9"/>
    <mergeCell ref="C10:M10"/>
    <mergeCell ref="C11:M11"/>
    <mergeCell ref="C12:M12"/>
    <mergeCell ref="CP29:CZ29"/>
    <mergeCell ref="C18:M18"/>
    <mergeCell ref="C19:M19"/>
    <mergeCell ref="C20:M20"/>
    <mergeCell ref="DC29:DM29"/>
    <mergeCell ref="AP29:AZ29"/>
    <mergeCell ref="C14:M14"/>
    <mergeCell ref="C15:M15"/>
    <mergeCell ref="C16:M16"/>
    <mergeCell ref="C17:M17"/>
    <mergeCell ref="C27:M27"/>
    <mergeCell ref="BP29:BZ29"/>
    <mergeCell ref="CC29:CM29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32:M32"/>
    <mergeCell ref="P31:Z31"/>
    <mergeCell ref="AC31:AM31"/>
    <mergeCell ref="AP31:AZ31"/>
    <mergeCell ref="P32:Z32"/>
    <mergeCell ref="AC32:AM32"/>
    <mergeCell ref="AP32:AZ32"/>
    <mergeCell ref="C82:M82"/>
    <mergeCell ref="C52:M52"/>
    <mergeCell ref="C50:M50"/>
    <mergeCell ref="C63:M63"/>
    <mergeCell ref="C64:M64"/>
    <mergeCell ref="C65:M65"/>
    <mergeCell ref="C56:M56"/>
    <mergeCell ref="C21:M21"/>
    <mergeCell ref="C22:M22"/>
    <mergeCell ref="C23:M23"/>
    <mergeCell ref="C24:M24"/>
    <mergeCell ref="C29:M29"/>
    <mergeCell ref="C25:M25"/>
    <mergeCell ref="C26:M26"/>
    <mergeCell ref="C28:M28"/>
    <mergeCell ref="C34:M34"/>
    <mergeCell ref="C35:M35"/>
    <mergeCell ref="C30:M30"/>
    <mergeCell ref="C31:M31"/>
    <mergeCell ref="C62:M62"/>
    <mergeCell ref="C39:M39"/>
    <mergeCell ref="C40:M40"/>
    <mergeCell ref="C47:M47"/>
    <mergeCell ref="C48:M48"/>
    <mergeCell ref="C73:M73"/>
    <mergeCell ref="C74:M74"/>
    <mergeCell ref="C49:M49"/>
    <mergeCell ref="C51:M51"/>
    <mergeCell ref="C81:M81"/>
    <mergeCell ref="C75:M75"/>
    <mergeCell ref="C67:M67"/>
    <mergeCell ref="C68:M68"/>
    <mergeCell ref="C69:M69"/>
    <mergeCell ref="C89:M89"/>
    <mergeCell ref="C90:M90"/>
    <mergeCell ref="C61:M61"/>
    <mergeCell ref="C53:M53"/>
    <mergeCell ref="C54:M54"/>
    <mergeCell ref="C55:M55"/>
    <mergeCell ref="C60:M60"/>
    <mergeCell ref="C58:M58"/>
    <mergeCell ref="C76:M76"/>
    <mergeCell ref="C66:M66"/>
    <mergeCell ref="C83:M83"/>
    <mergeCell ref="C84:M84"/>
    <mergeCell ref="C85:M85"/>
    <mergeCell ref="C86:M86"/>
    <mergeCell ref="C87:M87"/>
    <mergeCell ref="C88:M88"/>
    <mergeCell ref="C57:M57"/>
    <mergeCell ref="C59:M59"/>
    <mergeCell ref="C77:M77"/>
    <mergeCell ref="C78:M78"/>
    <mergeCell ref="C79:M79"/>
    <mergeCell ref="C80:M80"/>
    <mergeCell ref="C70:M70"/>
    <mergeCell ref="A72:E7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2013-08-19T19:23:01Z</cp:lastPrinted>
  <dcterms:created xsi:type="dcterms:W3CDTF">1997-12-04T19:04:30Z</dcterms:created>
  <dcterms:modified xsi:type="dcterms:W3CDTF">2013-08-28T19:14:11Z</dcterms:modified>
</cp:coreProperties>
</file>