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E13" i="13" s="1"/>
  <c r="C13" i="13" s="1"/>
  <c r="L223" i="1"/>
  <c r="L241" i="1"/>
  <c r="F16" i="13"/>
  <c r="G16" i="13"/>
  <c r="L208" i="1"/>
  <c r="C17" i="10" s="1"/>
  <c r="L226" i="1"/>
  <c r="L244" i="1"/>
  <c r="F5" i="13"/>
  <c r="G5" i="13"/>
  <c r="L196" i="1"/>
  <c r="L197" i="1"/>
  <c r="L198" i="1"/>
  <c r="L199" i="1"/>
  <c r="L214" i="1"/>
  <c r="L215" i="1"/>
  <c r="C11" i="10" s="1"/>
  <c r="L216" i="1"/>
  <c r="L217" i="1"/>
  <c r="L232" i="1"/>
  <c r="L233" i="1"/>
  <c r="L234" i="1"/>
  <c r="C110" i="2"/>
  <c r="L235" i="1"/>
  <c r="F6" i="13"/>
  <c r="G6" i="13"/>
  <c r="L201" i="1"/>
  <c r="L219" i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C20" i="10" s="1"/>
  <c r="F15" i="13"/>
  <c r="G15" i="13"/>
  <c r="L207" i="1"/>
  <c r="L225" i="1"/>
  <c r="G661" i="1" s="1"/>
  <c r="G649" i="1"/>
  <c r="L243" i="1"/>
  <c r="F17" i="13"/>
  <c r="G17" i="13"/>
  <c r="L250" i="1"/>
  <c r="D17" i="13" s="1"/>
  <c r="C17" i="13" s="1"/>
  <c r="F18" i="13"/>
  <c r="G18" i="13"/>
  <c r="L251" i="1"/>
  <c r="C113" i="2" s="1"/>
  <c r="F19" i="13"/>
  <c r="G19" i="13"/>
  <c r="L252" i="1"/>
  <c r="D19" i="13" s="1"/>
  <c r="C19" i="13" s="1"/>
  <c r="F29" i="13"/>
  <c r="G29" i="13"/>
  <c r="L357" i="1"/>
  <c r="L358" i="1"/>
  <c r="L359" i="1"/>
  <c r="L361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E123" i="2"/>
  <c r="L325" i="1"/>
  <c r="L332" i="1"/>
  <c r="E113" i="2" s="1"/>
  <c r="L333" i="1"/>
  <c r="L334" i="1"/>
  <c r="L259" i="1"/>
  <c r="L260" i="1"/>
  <c r="L340" i="1"/>
  <c r="H25" i="13" s="1"/>
  <c r="H33" i="13" s="1"/>
  <c r="L341" i="1"/>
  <c r="L254" i="1"/>
  <c r="L335" i="1"/>
  <c r="E129" i="2"/>
  <c r="C11" i="13"/>
  <c r="C10" i="13"/>
  <c r="C9" i="13"/>
  <c r="L360" i="1"/>
  <c r="B4" i="12"/>
  <c r="B36" i="12"/>
  <c r="C36" i="12"/>
  <c r="B40" i="12"/>
  <c r="A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6" i="1"/>
  <c r="L387" i="1"/>
  <c r="L388" i="1"/>
  <c r="L389" i="1"/>
  <c r="L390" i="1"/>
  <c r="L391" i="1"/>
  <c r="L392" i="1" s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/>
  <c r="C40" i="10"/>
  <c r="F59" i="1"/>
  <c r="C55" i="2"/>
  <c r="G59" i="1"/>
  <c r="D55" i="2" s="1"/>
  <c r="H59" i="1"/>
  <c r="I59" i="1"/>
  <c r="F78" i="1"/>
  <c r="F93" i="1"/>
  <c r="C57" i="2"/>
  <c r="F110" i="1"/>
  <c r="G110" i="1"/>
  <c r="H78" i="1"/>
  <c r="H93" i="1"/>
  <c r="E57" i="2" s="1"/>
  <c r="E61" i="2" s="1"/>
  <c r="E62" i="2" s="1"/>
  <c r="H110" i="1"/>
  <c r="I110" i="1"/>
  <c r="I111" i="1" s="1"/>
  <c r="J110" i="1"/>
  <c r="J111" i="1"/>
  <c r="F120" i="1"/>
  <c r="F135" i="1"/>
  <c r="G120" i="1"/>
  <c r="G135" i="1"/>
  <c r="G139" i="1" s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E84" i="2" s="1"/>
  <c r="E90" i="2" s="1"/>
  <c r="H161" i="1"/>
  <c r="I146" i="1"/>
  <c r="F84" i="2" s="1"/>
  <c r="F90" i="2" s="1"/>
  <c r="I161" i="1"/>
  <c r="C13" i="10"/>
  <c r="C19" i="10"/>
  <c r="L249" i="1"/>
  <c r="L331" i="1"/>
  <c r="C23" i="10"/>
  <c r="L253" i="1"/>
  <c r="C25" i="10"/>
  <c r="L267" i="1"/>
  <c r="L268" i="1"/>
  <c r="C142" i="2" s="1"/>
  <c r="L348" i="1"/>
  <c r="L349" i="1"/>
  <c r="E142" i="2"/>
  <c r="I664" i="1"/>
  <c r="I669" i="1"/>
  <c r="I668" i="1"/>
  <c r="C42" i="10"/>
  <c r="C32" i="10"/>
  <c r="L373" i="1"/>
  <c r="C29" i="10" s="1"/>
  <c r="L374" i="1"/>
  <c r="L375" i="1"/>
  <c r="L376" i="1"/>
  <c r="L377" i="1"/>
  <c r="L378" i="1"/>
  <c r="L379" i="1"/>
  <c r="B2" i="10"/>
  <c r="L343" i="1"/>
  <c r="E133" i="2"/>
  <c r="L344" i="1"/>
  <c r="E134" i="2"/>
  <c r="L345" i="1"/>
  <c r="E136" i="2"/>
  <c r="L346" i="1"/>
  <c r="K350" i="1"/>
  <c r="L520" i="1"/>
  <c r="L523" i="1"/>
  <c r="L521" i="1"/>
  <c r="F549" i="1"/>
  <c r="L522" i="1"/>
  <c r="F550" i="1"/>
  <c r="L525" i="1"/>
  <c r="G548" i="1"/>
  <c r="G551" i="1" s="1"/>
  <c r="L526" i="1"/>
  <c r="G549" i="1"/>
  <c r="L527" i="1"/>
  <c r="G550" i="1"/>
  <c r="L530" i="1"/>
  <c r="H548" i="1" s="1"/>
  <c r="L531" i="1"/>
  <c r="H549" i="1" s="1"/>
  <c r="L532" i="1"/>
  <c r="H550" i="1"/>
  <c r="L535" i="1"/>
  <c r="I548" i="1"/>
  <c r="L536" i="1"/>
  <c r="I549" i="1"/>
  <c r="I551" i="1" s="1"/>
  <c r="L537" i="1"/>
  <c r="I550" i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D8" i="2"/>
  <c r="E8" i="2"/>
  <c r="F8" i="2"/>
  <c r="I438" i="1"/>
  <c r="C9" i="2"/>
  <c r="D9" i="2"/>
  <c r="D18" i="2" s="1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G12" i="2" s="1"/>
  <c r="C13" i="2"/>
  <c r="C18" i="2" s="1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 s="1"/>
  <c r="C22" i="2"/>
  <c r="D22" i="2"/>
  <c r="E22" i="2"/>
  <c r="E31" i="2" s="1"/>
  <c r="F22" i="2"/>
  <c r="I448" i="1"/>
  <c r="J23" i="1" s="1"/>
  <c r="G22" i="2" s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I458" i="1"/>
  <c r="J47" i="1"/>
  <c r="C48" i="2"/>
  <c r="E55" i="2"/>
  <c r="F55" i="2"/>
  <c r="C56" i="2"/>
  <c r="E56" i="2"/>
  <c r="C58" i="2"/>
  <c r="D58" i="2"/>
  <c r="E58" i="2"/>
  <c r="F58" i="2"/>
  <c r="D59" i="2"/>
  <c r="C60" i="2"/>
  <c r="C61" i="2" s="1"/>
  <c r="C62" i="2" s="1"/>
  <c r="D60" i="2"/>
  <c r="D61" i="2" s="1"/>
  <c r="E60" i="2"/>
  <c r="F60" i="2"/>
  <c r="C65" i="2"/>
  <c r="C66" i="2"/>
  <c r="C68" i="2"/>
  <c r="C69" i="2" s="1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F77" i="2" s="1"/>
  <c r="F80" i="2" s="1"/>
  <c r="C76" i="2"/>
  <c r="D76" i="2"/>
  <c r="D77" i="2" s="1"/>
  <c r="D80" i="2" s="1"/>
  <c r="E76" i="2"/>
  <c r="E77" i="2" s="1"/>
  <c r="F76" i="2"/>
  <c r="G76" i="2"/>
  <c r="G77" i="2"/>
  <c r="G80" i="2" s="1"/>
  <c r="C78" i="2"/>
  <c r="D78" i="2"/>
  <c r="E78" i="2"/>
  <c r="C79" i="2"/>
  <c r="E79" i="2"/>
  <c r="D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E111" i="2"/>
  <c r="C112" i="2"/>
  <c r="E112" i="2"/>
  <c r="D114" i="2"/>
  <c r="F114" i="2"/>
  <c r="G114" i="2"/>
  <c r="C121" i="2"/>
  <c r="E122" i="2"/>
  <c r="F127" i="2"/>
  <c r="G127" i="2"/>
  <c r="C129" i="2"/>
  <c r="D133" i="2"/>
  <c r="D143" i="2"/>
  <c r="F133" i="2"/>
  <c r="K418" i="1"/>
  <c r="K426" i="1"/>
  <c r="K432" i="1"/>
  <c r="L262" i="1"/>
  <c r="C134" i="2"/>
  <c r="L263" i="1"/>
  <c r="C135" i="2"/>
  <c r="L264" i="1"/>
  <c r="C136" i="2"/>
  <c r="C141" i="2"/>
  <c r="E141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 s="1"/>
  <c r="H499" i="1"/>
  <c r="D160" i="2" s="1"/>
  <c r="I499" i="1"/>
  <c r="E160" i="2" s="1"/>
  <c r="J499" i="1"/>
  <c r="F160" i="2" s="1"/>
  <c r="B161" i="2"/>
  <c r="G161" i="2" s="1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/>
  <c r="H19" i="1"/>
  <c r="G618" i="1"/>
  <c r="I19" i="1"/>
  <c r="F32" i="1"/>
  <c r="G32" i="1"/>
  <c r="H32" i="1"/>
  <c r="I32" i="1"/>
  <c r="F50" i="1"/>
  <c r="G621" i="1" s="1"/>
  <c r="G50" i="1"/>
  <c r="G51" i="1" s="1"/>
  <c r="H617" i="1" s="1"/>
  <c r="H50" i="1"/>
  <c r="H51" i="1"/>
  <c r="H618" i="1" s="1"/>
  <c r="G623" i="1"/>
  <c r="I50" i="1"/>
  <c r="I51" i="1"/>
  <c r="H619" i="1" s="1"/>
  <c r="F176" i="1"/>
  <c r="I176" i="1"/>
  <c r="F182" i="1"/>
  <c r="G182" i="1"/>
  <c r="H182" i="1"/>
  <c r="I182" i="1"/>
  <c r="J182" i="1"/>
  <c r="G644" i="1" s="1"/>
  <c r="J191" i="1"/>
  <c r="F187" i="1"/>
  <c r="G187" i="1"/>
  <c r="H187" i="1"/>
  <c r="H191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I246" i="1"/>
  <c r="I256" i="1" s="1"/>
  <c r="I270" i="1" s="1"/>
  <c r="J246" i="1"/>
  <c r="K246" i="1"/>
  <c r="F255" i="1"/>
  <c r="G255" i="1"/>
  <c r="H255" i="1"/>
  <c r="I255" i="1"/>
  <c r="J255" i="1"/>
  <c r="K255" i="1"/>
  <c r="F289" i="1"/>
  <c r="G289" i="1"/>
  <c r="G337" i="1" s="1"/>
  <c r="G351" i="1" s="1"/>
  <c r="H289" i="1"/>
  <c r="I289" i="1"/>
  <c r="F308" i="1"/>
  <c r="G308" i="1"/>
  <c r="H308" i="1"/>
  <c r="I308" i="1"/>
  <c r="F327" i="1"/>
  <c r="F337" i="1" s="1"/>
  <c r="F351" i="1" s="1"/>
  <c r="G327" i="1"/>
  <c r="H327" i="1"/>
  <c r="I327" i="1"/>
  <c r="F336" i="1"/>
  <c r="G336" i="1"/>
  <c r="L336" i="1" s="1"/>
  <c r="H336" i="1"/>
  <c r="I336" i="1"/>
  <c r="J336" i="1"/>
  <c r="K336" i="1"/>
  <c r="F361" i="1"/>
  <c r="G361" i="1"/>
  <c r="H361" i="1"/>
  <c r="I361" i="1"/>
  <c r="G633" i="1"/>
  <c r="J361" i="1"/>
  <c r="K361" i="1"/>
  <c r="I367" i="1"/>
  <c r="I368" i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G407" i="1"/>
  <c r="H644" i="1" s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L418" i="1" s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/>
  <c r="F451" i="1"/>
  <c r="G451" i="1"/>
  <c r="G460" i="1" s="1"/>
  <c r="H639" i="1" s="1"/>
  <c r="H451" i="1"/>
  <c r="F459" i="1"/>
  <c r="F460" i="1" s="1"/>
  <c r="H638" i="1" s="1"/>
  <c r="J638" i="1" s="1"/>
  <c r="G459" i="1"/>
  <c r="H459" i="1"/>
  <c r="H460" i="1"/>
  <c r="H640" i="1" s="1"/>
  <c r="F469" i="1"/>
  <c r="G469" i="1"/>
  <c r="H469" i="1"/>
  <c r="I469" i="1"/>
  <c r="J469" i="1"/>
  <c r="J475" i="1"/>
  <c r="H625" i="1" s="1"/>
  <c r="F473" i="1"/>
  <c r="G473" i="1"/>
  <c r="G475" i="1" s="1"/>
  <c r="H622" i="1" s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J544" i="1" s="1"/>
  <c r="K523" i="1"/>
  <c r="F528" i="1"/>
  <c r="G528" i="1"/>
  <c r="G544" i="1" s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F544" i="1" s="1"/>
  <c r="G543" i="1"/>
  <c r="H543" i="1"/>
  <c r="I543" i="1"/>
  <c r="J543" i="1"/>
  <c r="K543" i="1"/>
  <c r="L543" i="1"/>
  <c r="L556" i="1"/>
  <c r="L557" i="1"/>
  <c r="L559" i="1" s="1"/>
  <c r="L558" i="1"/>
  <c r="F559" i="1"/>
  <c r="G559" i="1"/>
  <c r="H559" i="1"/>
  <c r="I559" i="1"/>
  <c r="J559" i="1"/>
  <c r="K559" i="1"/>
  <c r="L561" i="1"/>
  <c r="L564" i="1" s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7" i="1" s="1"/>
  <c r="G646" i="1" s="1"/>
  <c r="J646" i="1" s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K604" i="1"/>
  <c r="G647" i="1" s="1"/>
  <c r="J647" i="1" s="1"/>
  <c r="H604" i="1"/>
  <c r="I604" i="1"/>
  <c r="J604" i="1"/>
  <c r="F613" i="1"/>
  <c r="G613" i="1"/>
  <c r="H613" i="1"/>
  <c r="I613" i="1"/>
  <c r="J613" i="1"/>
  <c r="K613" i="1"/>
  <c r="G619" i="1"/>
  <c r="G622" i="1"/>
  <c r="J622" i="1" s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J639" i="1" s="1"/>
  <c r="G642" i="1"/>
  <c r="G643" i="1"/>
  <c r="G651" i="1"/>
  <c r="H651" i="1"/>
  <c r="G652" i="1"/>
  <c r="H652" i="1"/>
  <c r="G653" i="1"/>
  <c r="H653" i="1"/>
  <c r="H654" i="1"/>
  <c r="F191" i="1"/>
  <c r="L255" i="1"/>
  <c r="G163" i="2"/>
  <c r="G159" i="2"/>
  <c r="D49" i="2"/>
  <c r="F49" i="2"/>
  <c r="G162" i="2"/>
  <c r="G157" i="2"/>
  <c r="G155" i="2"/>
  <c r="J570" i="1"/>
  <c r="L432" i="1"/>
  <c r="J139" i="1"/>
  <c r="L569" i="1"/>
  <c r="L613" i="1"/>
  <c r="I570" i="1"/>
  <c r="F570" i="1"/>
  <c r="K570" i="1"/>
  <c r="K544" i="1"/>
  <c r="J640" i="1"/>
  <c r="I451" i="1"/>
  <c r="L426" i="1"/>
  <c r="I407" i="1"/>
  <c r="F407" i="1"/>
  <c r="H642" i="1"/>
  <c r="J642" i="1" s="1"/>
  <c r="F129" i="2"/>
  <c r="F143" i="2" s="1"/>
  <c r="F144" i="2" s="1"/>
  <c r="D29" i="13"/>
  <c r="C29" i="13"/>
  <c r="G660" i="1"/>
  <c r="L350" i="1"/>
  <c r="E143" i="2"/>
  <c r="F22" i="13"/>
  <c r="C22" i="13" s="1"/>
  <c r="L327" i="1"/>
  <c r="E121" i="2"/>
  <c r="E124" i="2"/>
  <c r="E120" i="2"/>
  <c r="K337" i="1"/>
  <c r="K351" i="1" s="1"/>
  <c r="L308" i="1"/>
  <c r="E119" i="2"/>
  <c r="E118" i="2"/>
  <c r="C12" i="10"/>
  <c r="E110" i="2"/>
  <c r="A31" i="12"/>
  <c r="J337" i="1"/>
  <c r="J351" i="1" s="1"/>
  <c r="C26" i="10"/>
  <c r="D18" i="13"/>
  <c r="C18" i="13"/>
  <c r="C25" i="13"/>
  <c r="G650" i="1"/>
  <c r="D14" i="13"/>
  <c r="C14" i="13"/>
  <c r="C111" i="2"/>
  <c r="G191" i="1"/>
  <c r="E102" i="2"/>
  <c r="G102" i="2"/>
  <c r="F102" i="2"/>
  <c r="C90" i="2"/>
  <c r="I168" i="1"/>
  <c r="H139" i="1"/>
  <c r="C77" i="2"/>
  <c r="C80" i="2" s="1"/>
  <c r="E80" i="2"/>
  <c r="F61" i="2"/>
  <c r="F62" i="2"/>
  <c r="F103" i="2" s="1"/>
  <c r="G111" i="1"/>
  <c r="E49" i="2"/>
  <c r="E50" i="2"/>
  <c r="C49" i="2"/>
  <c r="F31" i="2"/>
  <c r="F50" i="2" s="1"/>
  <c r="D31" i="2"/>
  <c r="D50" i="2" s="1"/>
  <c r="F18" i="2"/>
  <c r="C24" i="10"/>
  <c r="G31" i="13"/>
  <c r="I337" i="1"/>
  <c r="I351" i="1"/>
  <c r="L406" i="1"/>
  <c r="C139" i="2"/>
  <c r="I191" i="1"/>
  <c r="J653" i="1"/>
  <c r="J652" i="1"/>
  <c r="G21" i="2"/>
  <c r="G31" i="2"/>
  <c r="J32" i="1"/>
  <c r="J433" i="1"/>
  <c r="F433" i="1"/>
  <c r="K433" i="1"/>
  <c r="G133" i="2" s="1"/>
  <c r="G143" i="2" s="1"/>
  <c r="G144" i="2" s="1"/>
  <c r="F31" i="13"/>
  <c r="G168" i="1"/>
  <c r="F139" i="1"/>
  <c r="G42" i="2"/>
  <c r="G16" i="2"/>
  <c r="H433" i="1"/>
  <c r="J619" i="1"/>
  <c r="D102" i="2"/>
  <c r="I139" i="1"/>
  <c r="A22" i="12"/>
  <c r="J651" i="1"/>
  <c r="G570" i="1"/>
  <c r="I433" i="1"/>
  <c r="G433" i="1"/>
  <c r="C4" i="10"/>
  <c r="C5" i="10"/>
  <c r="C6" i="10"/>
  <c r="H246" i="1"/>
  <c r="L237" i="1"/>
  <c r="C117" i="2" s="1"/>
  <c r="C127" i="2" s="1"/>
  <c r="C7" i="10"/>
  <c r="L528" i="1"/>
  <c r="K550" i="1"/>
  <c r="F548" i="1"/>
  <c r="F551" i="1"/>
  <c r="I475" i="1"/>
  <c r="H624" i="1" s="1"/>
  <c r="J624" i="1" s="1"/>
  <c r="G46" i="2"/>
  <c r="I459" i="1"/>
  <c r="I460" i="1" s="1"/>
  <c r="H641" i="1" s="1"/>
  <c r="L400" i="1"/>
  <c r="C138" i="2"/>
  <c r="L381" i="1"/>
  <c r="G635" i="1"/>
  <c r="J635" i="1" s="1"/>
  <c r="J633" i="1"/>
  <c r="F660" i="1"/>
  <c r="G634" i="1"/>
  <c r="J634" i="1" s="1"/>
  <c r="C27" i="10"/>
  <c r="D126" i="2"/>
  <c r="D127" i="2"/>
  <c r="D144" i="2" s="1"/>
  <c r="H660" i="1"/>
  <c r="I660" i="1" s="1"/>
  <c r="H337" i="1"/>
  <c r="H351" i="1" s="1"/>
  <c r="E109" i="2"/>
  <c r="E127" i="2"/>
  <c r="L289" i="1"/>
  <c r="L337" i="1" s="1"/>
  <c r="L351" i="1" s="1"/>
  <c r="G632" i="1" s="1"/>
  <c r="J632" i="1" s="1"/>
  <c r="E108" i="2"/>
  <c r="E114" i="2"/>
  <c r="C124" i="2"/>
  <c r="K256" i="1"/>
  <c r="D6" i="13"/>
  <c r="C6" i="13"/>
  <c r="J256" i="1"/>
  <c r="J270" i="1"/>
  <c r="G256" i="1"/>
  <c r="G270" i="1"/>
  <c r="C119" i="2"/>
  <c r="D12" i="13"/>
  <c r="C12" i="13" s="1"/>
  <c r="E8" i="13"/>
  <c r="C8" i="13" s="1"/>
  <c r="F33" i="13"/>
  <c r="C16" i="10"/>
  <c r="D7" i="13"/>
  <c r="C7" i="13" s="1"/>
  <c r="C15" i="10"/>
  <c r="E16" i="13"/>
  <c r="C16" i="13"/>
  <c r="C122" i="2"/>
  <c r="C18" i="10"/>
  <c r="C120" i="2"/>
  <c r="H647" i="1"/>
  <c r="G192" i="1"/>
  <c r="G627" i="1"/>
  <c r="J627" i="1" s="1"/>
  <c r="E103" i="2"/>
  <c r="C38" i="10"/>
  <c r="J618" i="1"/>
  <c r="C31" i="2"/>
  <c r="C50" i="2"/>
  <c r="J617" i="1"/>
  <c r="E144" i="2"/>
  <c r="D31" i="13"/>
  <c r="C31" i="13"/>
  <c r="J650" i="1"/>
  <c r="J649" i="1"/>
  <c r="I662" i="1"/>
  <c r="H551" i="1"/>
  <c r="H544" i="1"/>
  <c r="L533" i="1"/>
  <c r="L544" i="1" s="1"/>
  <c r="K548" i="1"/>
  <c r="F475" i="1"/>
  <c r="H621" i="1" s="1"/>
  <c r="J621" i="1" s="1"/>
  <c r="J9" i="1"/>
  <c r="H407" i="1"/>
  <c r="H643" i="1" s="1"/>
  <c r="J643" i="1" s="1"/>
  <c r="C137" i="2"/>
  <c r="C140" i="2"/>
  <c r="C143" i="2" s="1"/>
  <c r="L407" i="1"/>
  <c r="J644" i="1"/>
  <c r="J654" i="1"/>
  <c r="K270" i="1"/>
  <c r="L246" i="1"/>
  <c r="H659" i="1" s="1"/>
  <c r="H663" i="1" s="1"/>
  <c r="H671" i="1" s="1"/>
  <c r="F256" i="1"/>
  <c r="F270" i="1" s="1"/>
  <c r="C108" i="2"/>
  <c r="H256" i="1"/>
  <c r="H270" i="1"/>
  <c r="C10" i="10"/>
  <c r="C123" i="2"/>
  <c r="L228" i="1"/>
  <c r="G659" i="1" s="1"/>
  <c r="G663" i="1" s="1"/>
  <c r="D15" i="13"/>
  <c r="C15" i="13" s="1"/>
  <c r="G648" i="1"/>
  <c r="J648" i="1" s="1"/>
  <c r="H646" i="1"/>
  <c r="C21" i="10"/>
  <c r="C28" i="10" s="1"/>
  <c r="F661" i="1"/>
  <c r="I661" i="1"/>
  <c r="E33" i="13"/>
  <c r="D35" i="13"/>
  <c r="D5" i="13"/>
  <c r="C109" i="2"/>
  <c r="L210" i="1"/>
  <c r="J192" i="1"/>
  <c r="G645" i="1"/>
  <c r="C103" i="2"/>
  <c r="F111" i="1"/>
  <c r="F51" i="1"/>
  <c r="H616" i="1" s="1"/>
  <c r="J616" i="1" s="1"/>
  <c r="G8" i="2"/>
  <c r="G18" i="2"/>
  <c r="J19" i="1"/>
  <c r="G620" i="1"/>
  <c r="G636" i="1"/>
  <c r="J636" i="1" s="1"/>
  <c r="H645" i="1"/>
  <c r="H666" i="1"/>
  <c r="D25" i="10"/>
  <c r="D33" i="13"/>
  <c r="D36" i="13" s="1"/>
  <c r="C5" i="13"/>
  <c r="C30" i="10"/>
  <c r="G630" i="1"/>
  <c r="J630" i="1" s="1"/>
  <c r="D16" i="10"/>
  <c r="D22" i="10"/>
  <c r="D13" i="10"/>
  <c r="D21" i="10"/>
  <c r="D19" i="10"/>
  <c r="D17" i="10"/>
  <c r="D10" i="10"/>
  <c r="D26" i="10"/>
  <c r="D24" i="10"/>
  <c r="D20" i="10"/>
  <c r="D18" i="10"/>
  <c r="D23" i="10" l="1"/>
  <c r="D11" i="10"/>
  <c r="D27" i="10"/>
  <c r="D15" i="10"/>
  <c r="D12" i="10"/>
  <c r="G666" i="1"/>
  <c r="G671" i="1"/>
  <c r="L570" i="1"/>
  <c r="J645" i="1"/>
  <c r="L256" i="1"/>
  <c r="L270" i="1" s="1"/>
  <c r="G631" i="1" s="1"/>
  <c r="J631" i="1" s="1"/>
  <c r="F659" i="1"/>
  <c r="C114" i="2"/>
  <c r="C144" i="2" s="1"/>
  <c r="L433" i="1"/>
  <c r="G637" i="1" s="1"/>
  <c r="J637" i="1" s="1"/>
  <c r="G160" i="2"/>
  <c r="J50" i="1"/>
  <c r="G36" i="2"/>
  <c r="G49" i="2" s="1"/>
  <c r="G50" i="2" s="1"/>
  <c r="J551" i="1"/>
  <c r="I192" i="1"/>
  <c r="G629" i="1" s="1"/>
  <c r="J629" i="1" s="1"/>
  <c r="G62" i="2"/>
  <c r="G103" i="2" s="1"/>
  <c r="K549" i="1"/>
  <c r="K551" i="1" s="1"/>
  <c r="D62" i="2"/>
  <c r="D103" i="2" s="1"/>
  <c r="G33" i="13"/>
  <c r="I445" i="1"/>
  <c r="G641" i="1" s="1"/>
  <c r="J641" i="1" s="1"/>
  <c r="C35" i="10"/>
  <c r="H168" i="1"/>
  <c r="F168" i="1"/>
  <c r="C39" i="10" s="1"/>
  <c r="H111" i="1"/>
  <c r="H192" i="1" s="1"/>
  <c r="G628" i="1" s="1"/>
  <c r="J628" i="1" s="1"/>
  <c r="J51" i="1" l="1"/>
  <c r="H620" i="1" s="1"/>
  <c r="J620" i="1" s="1"/>
  <c r="G625" i="1"/>
  <c r="F192" i="1"/>
  <c r="G626" i="1" s="1"/>
  <c r="J626" i="1" s="1"/>
  <c r="C36" i="10"/>
  <c r="I659" i="1"/>
  <c r="I663" i="1" s="1"/>
  <c r="F663" i="1"/>
  <c r="D28" i="10"/>
  <c r="I666" i="1" l="1"/>
  <c r="I671" i="1"/>
  <c r="J625" i="1"/>
  <c r="H655" i="1"/>
  <c r="F671" i="1"/>
  <c r="F666" i="1"/>
  <c r="C41" i="10"/>
  <c r="D37" i="10" l="1"/>
  <c r="D38" i="10"/>
  <c r="D40" i="10"/>
  <c r="D35" i="10"/>
  <c r="D39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<sst xmlns="http://schemas.openxmlformats.org/spreadsheetml/2006/main" count="3945" uniqueCount="911">
  <si>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</si>
  <si>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</si>
  <si>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</si>
  <si>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</si>
  <si>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</si>
  <si>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</si>
  <si>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</si>
  <si>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</si>
  <si>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</si>
  <si>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</si>
  <si>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</si>
  <si>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</si>
  <si>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</si>
  <si>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</si>
  <si>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</si>
  <si>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</si>
  <si>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</si>
  <si>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</si>
  <si>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</si>
  <si>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</si>
  <si>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</si>
  <si>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</si>
  <si>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</si>
  <si>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</si>
  <si>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</si>
  <si>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</si>
  <si>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</si>
  <si>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</si>
  <si>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</si>
  <si>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</si>
  <si>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</si>
  <si>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</si>
  <si>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</si>
  <si>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</si>
  <si>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</si>
  <si>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</si>
  <si>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</si>
  <si>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</si>
  <si>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</si>
  <si>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</si>
  <si>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</si>
  <si>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</si>
  <si>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</si>
  <si>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</si>
  <si>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</si>
  <si>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</si>
  <si>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</si>
  <si>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</si>
  <si>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</si>
  <si>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</si>
  <si>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</si>
  <si>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</si>
  <si>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</si>
  <si>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</si>
  <si>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</si>
  <si>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</si>
  <si>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</si>
  <si>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</si>
  <si>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</si>
  <si>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</si>
  <si>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</si>
  <si>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</si>
  <si>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</si>
  <si>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</si>
  <si>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</si>
  <si>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</si>
  <si>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</si>
  <si>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</si>
  <si>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</si>
  <si>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</si>
  <si>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</si>
  <si>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</si>
  <si>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</si>
  <si>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</si>
  <si>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</si>
  <si>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</si>
  <si>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</si>
  <si>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</si>
  <si>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</si>
  <si>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</si>
  <si>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</si>
  <si>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</si>
  <si>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</si>
  <si>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</si>
  <si>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</si>
  <si>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</si>
  <si>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</si>
  <si>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</si>
  <si>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</si>
  <si>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</si>
  <si>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</si>
  <si>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</si>
  <si>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</si>
  <si>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</si>
  <si>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</si>
  <si>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</si>
  <si>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</si>
  <si>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</si>
  <si>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</si>
  <si>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</si>
  <si>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</si>
  <si>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</si>
  <si>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</si>
  <si>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</si>
  <si>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</si>
  <si>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</si>
  <si>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</si>
  <si>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</si>
  <si>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</si>
  <si>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</si>
  <si>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</si>
  <si>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</si>
  <si>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</si>
  <si>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</si>
  <si>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</si>
  <si>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</si>
  <si>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</si>
  <si>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</si>
  <si>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</si>
  <si>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</si>
  <si>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</si>
  <si>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</si>
  <si>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</si>
  <si>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</si>
  <si>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</si>
  <si>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</si>
  <si>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</si>
  <si>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</si>
  <si>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</si>
  <si>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</si>
  <si>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</si>
  <si>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</si>
  <si>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</si>
  <si>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</si>
  <si>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</si>
  <si>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</si>
  <si>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</si>
  <si>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</si>
  <si>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</si>
  <si>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</si>
  <si>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</si>
  <si>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</si>
  <si>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</si>
  <si>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</si>
  <si>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</si>
  <si>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</si>
  <si>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</si>
  <si>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</si>
  <si>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</si>
  <si>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</si>
  <si>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</si>
  <si>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</si>
  <si>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</si>
  <si>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</si>
  <si>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</si>
  <si>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</si>
  <si>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</si>
  <si>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</si>
  <si>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</si>
  <si>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</si>
  <si>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</si>
  <si>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</si>
  <si>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</si>
  <si>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</si>
  <si>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</si>
  <si>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</si>
  <si>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</si>
  <si>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</si>
  <si>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</si>
  <si>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</si>
  <si>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</si>
  <si>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</si>
  <si>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</si>
  <si>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</si>
  <si>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</si>
  <si>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</si>
  <si>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</si>
  <si>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</si>
  <si>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</si>
  <si>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</si>
  <si>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</si>
  <si>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</si>
  <si>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</si>
  <si>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</si>
  <si>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</si>
  <si>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</si>
  <si>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</si>
  <si>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</si>
  <si>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</si>
  <si>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</si>
  <si>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</si>
  <si>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</si>
  <si>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</si>
  <si>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</si>
  <si>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</si>
  <si>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</si>
  <si>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</si>
  <si>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</si>
  <si>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</si>
  <si>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</si>
  <si>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</si>
  <si>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</si>
  <si>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</si>
  <si>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</si>
  <si>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</si>
  <si>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</si>
  <si>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</si>
  <si>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</si>
  <si>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</si>
  <si>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</si>
  <si>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</si>
  <si>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</si>
  <si>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</si>
  <si>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</si>
  <si>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</si>
  <si>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</si>
  <si>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</si>
  <si>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</si>
  <si>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</si>
  <si>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</si>
  <si>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</si>
  <si>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</si>
  <si>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</si>
  <si>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</si>
  <si>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</si>
  <si>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</si>
  <si>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</si>
  <si>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</si>
  <si>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</si>
  <si>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</si>
  <si>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</si>
  <si>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</si>
  <si>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</si>
  <si>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</si>
  <si>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</si>
  <si>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</si>
  <si>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</si>
  <si>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</si>
  <si>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</si>
  <si>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</si>
  <si>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</si>
  <si>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</si>
  <si>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</si>
  <si>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</si>
  <si>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</si>
  <si>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</si>
  <si>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</si>
  <si>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</si>
  <si>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</si>
  <si>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</si>
  <si>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</si>
  <si>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</si>
  <si>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</si>
  <si>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</si>
  <si>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</si>
  <si>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</si>
  <si>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</si>
  <si>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</si>
  <si>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</si>
  <si>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</si>
  <si>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</si>
  <si>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</si>
  <si>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</si>
  <si>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</si>
  <si>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</si>
  <si>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</si>
  <si>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</si>
  <si>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</si>
  <si>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</si>
  <si>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</si>
  <si>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</si>
  <si>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</si>
  <si>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</si>
  <si>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</si>
  <si>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</si>
  <si>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</si>
  <si>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</si>
  <si>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</si>
  <si>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</si>
  <si>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</si>
  <si>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</si>
  <si>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</si>
  <si>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</si>
  <si>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</si>
  <si>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</si>
  <si>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</si>
  <si>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</si>
  <si>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</si>
  <si>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</si>
  <si>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</si>
  <si>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</si>
  <si>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</si>
  <si>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</si>
  <si>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</si>
  <si>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</si>
  <si>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</si>
  <si>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</si>
  <si>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</si>
  <si>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</si>
  <si>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</si>
  <si>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</si>
  <si>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</si>
  <si>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</si>
  <si>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</si>
  <si>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</si>
  <si>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</si>
  <si>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</si>
  <si>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</si>
  <si>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</si>
  <si>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</si>
  <si>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</si>
  <si>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</si>
  <si>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</si>
  <si>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</si>
  <si>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</si>
  <si>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</si>
  <si>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</si>
  <si>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</si>
  <si>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</si>
  <si>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</si>
  <si>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</si>
  <si>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</si>
  <si>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</si>
  <si>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</si>
  <si>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</si>
  <si>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</si>
  <si>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</si>
  <si>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</si>
  <si>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</si>
  <si>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</si>
  <si>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</si>
  <si>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</si>
  <si>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</si>
  <si>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</si>
  <si>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</si>
  <si>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</si>
  <si>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</si>
  <si>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</si>
  <si>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</si>
  <si>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</si>
  <si>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</si>
  <si>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</si>
  <si>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</si>
  <si>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</si>
  <si>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</si>
  <si>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</si>
  <si>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</si>
  <si>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</si>
  <si>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</si>
  <si>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</si>
  <si>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</si>
  <si>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</si>
  <si>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</si>
  <si>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</si>
  <si>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</si>
  <si>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</si>
  <si>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</si>
  <si>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</si>
  <si>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</si>
  <si>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</si>
  <si>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</si>
  <si>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</si>
  <si>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</si>
  <si>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</si>
  <si>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</si>
  <si>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</si>
  <si>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</si>
  <si>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</si>
  <si>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</si>
  <si>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</si>
  <si>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</si>
  <si>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</si>
  <si>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</si>
  <si>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</si>
  <si>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</si>
  <si>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</si>
  <si>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</si>
  <si>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</si>
  <si>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</si>
  <si>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</si>
  <si>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</si>
  <si>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</si>
  <si>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</si>
  <si>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</si>
  <si>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</si>
  <si>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</si>
  <si>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</si>
  <si>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</si>
  <si>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</si>
  <si>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</si>
  <si>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</si>
  <si>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</si>
  <si>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</si>
  <si>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</si>
  <si>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</si>
  <si>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</si>
  <si>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</si>
  <si>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</si>
  <si>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</si>
  <si>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</si>
  <si>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</si>
  <si>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</si>
  <si>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</si>
  <si>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</si>
  <si>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</si>
  <si>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</si>
  <si>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</si>
  <si>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</si>
  <si>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</si>
  <si>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</si>
  <si>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</si>
  <si>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</si>
  <si>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</si>
  <si>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</si>
  <si>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</si>
  <si>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</si>
  <si>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</si>
  <si>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</si>
  <si>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</si>
  <si>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</si>
  <si>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</si>
  <si>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</si>
  <si>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</si>
  <si>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</si>
  <si>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</si>
  <si>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</si>
  <si>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</si>
  <si>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</si>
  <si>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</si>
  <si>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</si>
  <si>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</si>
  <si>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</si>
  <si>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</si>
  <si>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</si>
  <si>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</si>
  <si>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</si>
  <si>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</si>
  <si>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</si>
  <si>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</si>
  <si>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</si>
  <si>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</si>
  <si>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</si>
  <si>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</si>
  <si>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</si>
  <si>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</si>
  <si>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</si>
  <si>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</si>
  <si>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</si>
  <si>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</si>
  <si>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</si>
  <si>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</si>
  <si>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</si>
  <si>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</si>
  <si>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</si>
  <si>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</si>
  <si>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</si>
  <si>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</si>
  <si>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</si>
  <si>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</si>
  <si>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</si>
  <si>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</si>
  <si>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</si>
  <si>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</si>
  <si>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</si>
  <si>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</si>
  <si>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</si>
  <si>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</si>
  <si>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</si>
  <si>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</si>
  <si>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</si>
  <si>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</si>
  <si>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</si>
  <si>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</si>
  <si>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</si>
  <si>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</si>
  <si>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</si>
  <si>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</si>
  <si>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</si>
  <si>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</si>
  <si>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</si>
  <si>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</si>
  <si>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</si>
  <si>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</si>
  <si>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</si>
  <si>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</si>
  <si>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</si>
  <si>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</si>
  <si>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</si>
  <si>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</si>
  <si>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</si>
  <si>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</si>
  <si>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</si>
  <si>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</si>
  <si>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</si>
  <si>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</si>
  <si>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</si>
  <si>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</si>
  <si>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</si>
  <si>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</si>
  <si>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</si>
  <si>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</si>
  <si>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</si>
  <si>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</si>
  <si>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</si>
  <si>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</si>
  <si>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</si>
  <si>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</si>
  <si>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</si>
  <si>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</si>
  <si>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</si>
  <si>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</si>
  <si>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</si>
  <si>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</si>
  <si>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</si>
  <si>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</si>
  <si>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</si>
  <si>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</si>
  <si>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</si>
  <si>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</si>
  <si>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</si>
  <si>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</si>
  <si>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</si>
  <si>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</si>
  <si>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</si>
  <si>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</si>
  <si>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</si>
  <si>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</si>
  <si>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</si>
  <si>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</si>
  <si>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</si>
  <si>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</si>
  <si>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</si>
  <si>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</si>
  <si>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</si>
  <si>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</si>
  <si>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</si>
  <si>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</si>
  <si>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</si>
  <si>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</si>
  <si>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</si>
  <si>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</si>
  <si>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</si>
  <si>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</si>
  <si>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</si>
  <si>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</si>
  <si>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</si>
  <si>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</si>
  <si>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</si>
  <si>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</si>
  <si>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</si>
  <si>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</si>
  <si>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</si>
  <si>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</si>
  <si>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</si>
  <si>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</si>
  <si>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</si>
  <si>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</si>
  <si>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</si>
  <si>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</si>
  <si>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</si>
  <si>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</si>
  <si>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</si>
  <si>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</si>
  <si>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</si>
  <si>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</si>
  <si>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</si>
  <si>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</si>
  <si>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</si>
  <si>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</si>
  <si>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</si>
  <si>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</si>
  <si>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</si>
  <si>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</si>
  <si>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</si>
  <si>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</si>
  <si>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</si>
  <si>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</si>
  <si>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</si>
  <si>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</si>
  <si>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</si>
  <si>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</si>
  <si>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</si>
  <si>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</si>
  <si>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</si>
  <si>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</si>
  <si>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</si>
  <si>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</si>
  <si>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</si>
  <si>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</si>
  <si>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</si>
  <si>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</si>
  <si>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</si>
  <si>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</si>
  <si>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</si>
  <si>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</si>
  <si>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</si>
  <si>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</si>
  <si>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</si>
  <si>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</si>
  <si>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</si>
  <si>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</si>
  <si>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</si>
  <si>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</si>
  <si>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</si>
  <si>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</si>
  <si>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</si>
  <si>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</si>
  <si>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</si>
  <si>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</si>
  <si>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</si>
  <si>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</si>
  <si>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</si>
  <si>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</si>
  <si>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</si>
  <si>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</si>
  <si>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</si>
  <si>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</si>
  <si>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</si>
  <si>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</si>
  <si>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</si>
  <si>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</si>
  <si>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</si>
  <si>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</si>
  <si>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</si>
  <si>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</si>
  <si>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</si>
  <si>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</si>
  <si>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</si>
  <si>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</si>
  <si>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</si>
  <si>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</si>
  <si>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</si>
  <si>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</si>
  <si>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</si>
  <si>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</si>
  <si>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</si>
  <si>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</si>
  <si>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</si>
  <si>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</si>
  <si>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</si>
  <si>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</si>
  <si>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</si>
  <si>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</si>
  <si>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</si>
  <si>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</si>
  <si>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</si>
  <si>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</si>
  <si>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</si>
  <si>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</si>
  <si>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</si>
  <si>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</si>
  <si>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</si>
  <si>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</si>
  <si>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</si>
  <si>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</si>
  <si>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</si>
  <si>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</si>
  <si>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</si>
  <si>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</si>
  <si>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</si>
  <si>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</si>
  <si>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</si>
  <si>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</si>
  <si>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</si>
  <si>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</si>
  <si>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</si>
  <si>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</si>
  <si>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</si>
  <si>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</si>
  <si>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</si>
  <si>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</si>
  <si>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</si>
  <si>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</si>
  <si>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</si>
  <si>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</si>
  <si>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</si>
  <si>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</si>
  <si>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</si>
  <si>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</si>
  <si>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</si>
  <si>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</si>
  <si>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</si>
  <si>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</si>
  <si>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</si>
  <si>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</si>
  <si>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</si>
  <si>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</si>
  <si>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</si>
  <si>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</si>
  <si>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</si>
  <si>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</si>
  <si>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</si>
  <si>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</si>
  <si>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</si>
  <si>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</si>
  <si>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</si>
  <si>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</si>
  <si>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</si>
  <si>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</si>
  <si>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</si>
  <si>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</si>
  <si>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</si>
  <si>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</si>
  <si>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</si>
  <si>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</si>
  <si>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</si>
  <si>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</si>
  <si>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</si>
  <si>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</si>
  <si>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</si>
  <si>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</si>
  <si>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</si>
  <si>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</si>
  <si>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</si>
  <si>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</si>
  <si>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</si>
  <si>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</si>
  <si>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</si>
  <si>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</si>
  <si>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</si>
  <si>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</si>
  <si>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</si>
  <si>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</si>
  <si>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</si>
  <si>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</si>
  <si>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</si>
  <si>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</si>
  <si>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</si>
  <si>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</si>
  <si>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</si>
  <si>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</si>
  <si>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</si>
  <si>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</si>
  <si>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</si>
  <si>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</si>
  <si>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</si>
  <si>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</si>
  <si>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</si>
  <si>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</si>
  <si>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</si>
  <si>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</si>
  <si>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</si>
  <si>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</si>
  <si>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</si>
  <si>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</si>
  <si>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</si>
  <si>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</si>
  <si>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</si>
  <si>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</si>
  <si>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</si>
  <si>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</si>
  <si>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</si>
  <si>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</si>
  <si>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</si>
  <si>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</si>
  <si>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</si>
  <si>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</si>
  <si>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</si>
  <si>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</si>
  <si>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</si>
  <si>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</si>
  <si>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</si>
  <si>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</si>
  <si>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</si>
  <si>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</si>
  <si>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</si>
  <si>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</si>
  <si>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</si>
  <si>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</si>
  <si>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</si>
  <si>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</si>
  <si>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</si>
  <si>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</si>
  <si>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</si>
  <si>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</si>
  <si>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</si>
  <si>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</si>
  <si>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</si>
  <si>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</si>
  <si>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</si>
  <si>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</si>
  <si>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</si>
  <si>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</si>
  <si>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</si>
  <si>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</si>
  <si>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</si>
  <si>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</si>
  <si>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</si>
  <si>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</si>
  <si>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</si>
  <si>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</si>
  <si>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</si>
  <si>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</si>
  <si>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</si>
  <si>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</si>
  <si>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</si>
  <si>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</si>
  <si>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</si>
  <si>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</si>
  <si>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</si>
  <si>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</si>
  <si>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</si>
  <si>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</si>
  <si>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</si>
  <si>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</si>
  <si>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</si>
  <si>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</si>
  <si>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</si>
  <si>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</si>
  <si>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</si>
  <si>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</si>
  <si>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</si>
  <si>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</si>
  <si>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</si>
  <si>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</si>
  <si>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</si>
  <si>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</si>
  <si>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</si>
  <si>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</si>
  <si>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</si>
  <si>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</si>
  <si>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</si>
  <si>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</si>
  <si>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</si>
  <si>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</si>
  <si>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</si>
  <si>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</si>
  <si>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</si>
  <si>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</si>
  <si>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</si>
  <si>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</si>
  <si>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</si>
  <si>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</si>
  <si>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</si>
  <si>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</si>
  <si>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</si>
  <si>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</si>
  <si>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</si>
  <si>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</si>
  <si>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</si>
  <si>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</si>
  <si>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</si>
  <si>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</si>
  <si>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</si>
  <si>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</si>
  <si>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</si>
  <si>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</si>
  <si>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</si>
  <si>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</si>
  <si>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</si>
  <si>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</si>
  <si>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</si>
  <si>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</si>
  <si>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</si>
  <si>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</si>
  <si>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</si>
  <si>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</si>
  <si>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</si>
  <si>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</si>
  <si>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</si>
  <si>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</si>
  <si>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</si>
  <si>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</si>
  <si>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</si>
  <si>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</si>
  <si>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</si>
  <si>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</si>
  <si>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</si>
  <si>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</si>
  <si>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</si>
  <si>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</si>
  <si>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</si>
  <si>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</si>
  <si>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</si>
  <si>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</si>
  <si>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</si>
  <si>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</si>
  <si>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</si>
  <si>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</si>
  <si>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</si>
  <si>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</si>
  <si>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</si>
  <si>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</si>
  <si>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</si>
  <si>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</si>
  <si>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</si>
  <si>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</si>
  <si>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</si>
  <si>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</si>
  <si>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</si>
  <si>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</si>
  <si>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</si>
  <si>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</si>
  <si>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</si>
  <si>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</si>
  <si>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</si>
  <si>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</si>
  <si>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</si>
  <si>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</si>
  <si>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</si>
  <si>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</si>
  <si>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</si>
  <si>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</si>
  <si>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</si>
  <si>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</si>
  <si>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</si>
  <si>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</si>
  <si>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</si>
  <si>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</si>
  <si>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   UNPOSTED BANK FEES PRIOR YEAR</t>
  </si>
  <si>
    <t xml:space="preserve">                    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</si>
</sst>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5" t="s">
        <v>910</v>
      </c>
      <c r="B2" s="21">
        <v>159</v>
      </c>
      <c r="C2" s="21">
        <v>159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26933.61</v>
      </c>
      <c r="G9" s="18">
        <v>0</v>
      </c>
      <c r="H9" s="18">
        <v>0</v>
      </c>
      <c r="I9" s="18">
        <v>0</v>
      </c>
      <c r="J9" s="67">
        <f>SUM(I438)</f>
        <v>131805.60999999999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365.75</v>
      </c>
      <c r="G13" s="18">
        <v>0</v>
      </c>
      <c r="H13" s="18">
        <v>0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27299.360000000001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131805.60999999999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233.91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13046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13279.91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69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131805.60999999999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69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14019.45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69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14019.45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131805.60999999999</v>
      </c>
      <c r="K50" s="45" t="s">
        <v>289</v>
      </c>
      <c r="L50" s="45" t="s">
        <v>289</v>
      </c>
      <c r="N50" s="18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27299.360000000001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131805.60999999999</v>
      </c>
      <c r="K51" s="45" t="s">
        <v>289</v>
      </c>
      <c r="L51" s="45" t="s">
        <v>289</v>
      </c>
      <c r="M51" s="8"/>
      <c r="N51" s="269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69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69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69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69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435952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69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0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435952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0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69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0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69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18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69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69"/>
    </row>
    <row r="80" spans="1:14" s="3" customFormat="1" ht="12" customHeight="1" x14ac:dyDescent="0.2">
      <c r="A80" s="169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69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69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69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69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69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83.95</v>
      </c>
      <c r="G95" s="18">
        <v>0</v>
      </c>
      <c r="H95" s="18">
        <v>0</v>
      </c>
      <c r="I95" s="18">
        <v>0</v>
      </c>
      <c r="J95" s="18">
        <v>94.77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0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28.39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69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112.34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94.77</v>
      </c>
      <c r="K110" s="45" t="s">
        <v>289</v>
      </c>
      <c r="L110" s="45" t="s">
        <v>289</v>
      </c>
      <c r="N110" s="18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436064.34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94.77</v>
      </c>
      <c r="K111" s="45" t="s">
        <v>289</v>
      </c>
      <c r="L111" s="45" t="s">
        <v>289</v>
      </c>
      <c r="M111" s="8"/>
      <c r="N111" s="269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69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69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69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69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248149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248149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69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69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0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69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69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69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69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69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69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248149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69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69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69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3" t="s">
        <v>772</v>
      </c>
      <c r="I142" s="16" t="s">
        <v>284</v>
      </c>
      <c r="J142" s="16" t="s">
        <v>285</v>
      </c>
      <c r="K142" s="20"/>
      <c r="L142" s="20"/>
      <c r="M142" s="8"/>
      <c r="N142" s="269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69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69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69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0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1032.58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1032.58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69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69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1032.58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69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69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69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3" t="s">
        <v>772</v>
      </c>
      <c r="I171" s="16" t="s">
        <v>284</v>
      </c>
      <c r="J171" s="16" t="s">
        <v>285</v>
      </c>
      <c r="K171" s="20"/>
      <c r="L171" s="20"/>
      <c r="M171" s="8"/>
      <c r="N171" s="269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69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69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69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0</v>
      </c>
      <c r="H178" s="18">
        <v>0</v>
      </c>
      <c r="I178" s="18">
        <v>0</v>
      </c>
      <c r="J178" s="18">
        <v>5000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69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69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</v>
      </c>
      <c r="K182" s="45" t="s">
        <v>289</v>
      </c>
      <c r="L182" s="45" t="s">
        <v>289</v>
      </c>
      <c r="M182" s="8"/>
      <c r="N182" s="269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69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18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69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5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</v>
      </c>
      <c r="K191" s="45" t="s">
        <v>289</v>
      </c>
      <c r="L191" s="45" t="s">
        <v>289</v>
      </c>
      <c r="M191" s="8"/>
      <c r="N191" s="269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6" t="s">
        <v>431</v>
      </c>
      <c r="E192" s="44"/>
      <c r="F192" s="47">
        <f>F111+F139+F168+F191</f>
        <v>685245.92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5094.7700000000004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  <c r="N193" s="269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69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69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0</v>
      </c>
      <c r="G196" s="18">
        <v>0</v>
      </c>
      <c r="H196" s="18">
        <v>255808.5</v>
      </c>
      <c r="I196" s="18">
        <v>0</v>
      </c>
      <c r="J196" s="18">
        <v>0</v>
      </c>
      <c r="K196" s="18">
        <v>0</v>
      </c>
      <c r="L196" s="19">
        <f>SUM(F196:K196)</f>
        <v>255808.5</v>
      </c>
      <c r="M196" s="8"/>
      <c r="N196" s="269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0</v>
      </c>
      <c r="G197" s="18">
        <v>0</v>
      </c>
      <c r="H197" s="18">
        <v>848.17</v>
      </c>
      <c r="I197" s="18">
        <v>0</v>
      </c>
      <c r="J197" s="18">
        <v>0</v>
      </c>
      <c r="K197" s="18">
        <v>0</v>
      </c>
      <c r="L197" s="19">
        <f>SUM(F197:K197)</f>
        <v>848.17</v>
      </c>
      <c r="M197" s="8"/>
      <c r="N197" s="269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69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69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 t="shared" ref="L201:L207" si="0">SUM(F201:K201)</f>
        <v>0</v>
      </c>
      <c r="M201" s="8"/>
      <c r="N201" s="269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9">
        <f t="shared" si="0"/>
        <v>0</v>
      </c>
      <c r="M202" s="8"/>
      <c r="N202" s="269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0</v>
      </c>
      <c r="G203" s="18">
        <v>0</v>
      </c>
      <c r="H203" s="18">
        <v>12698.96</v>
      </c>
      <c r="I203" s="18">
        <v>0</v>
      </c>
      <c r="J203" s="18">
        <v>0</v>
      </c>
      <c r="K203" s="18">
        <v>0</v>
      </c>
      <c r="L203" s="19">
        <f t="shared" si="0"/>
        <v>12698.96</v>
      </c>
      <c r="M203" s="8"/>
      <c r="N203" s="269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9">
        <f t="shared" si="0"/>
        <v>0</v>
      </c>
      <c r="M204" s="8"/>
      <c r="N204" s="269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69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8728.89</v>
      </c>
      <c r="G207" s="18">
        <v>4175.63</v>
      </c>
      <c r="H207" s="18">
        <v>914.78</v>
      </c>
      <c r="I207" s="18">
        <v>3339.34</v>
      </c>
      <c r="J207" s="18">
        <v>0</v>
      </c>
      <c r="K207" s="18">
        <v>0</v>
      </c>
      <c r="L207" s="19">
        <f t="shared" si="0"/>
        <v>17158.64</v>
      </c>
      <c r="M207" s="8"/>
      <c r="N207" s="269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25.5</v>
      </c>
      <c r="I208" s="18">
        <v>0</v>
      </c>
      <c r="J208" s="18">
        <v>0</v>
      </c>
      <c r="K208" s="18">
        <v>0</v>
      </c>
      <c r="L208" s="19">
        <f>SUM(F208:K208)</f>
        <v>25.5</v>
      </c>
      <c r="M208" s="8"/>
      <c r="N208" s="269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69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8728.89</v>
      </c>
      <c r="G210" s="41">
        <f t="shared" si="1"/>
        <v>4175.63</v>
      </c>
      <c r="H210" s="41">
        <f t="shared" si="1"/>
        <v>270295.91000000003</v>
      </c>
      <c r="I210" s="41">
        <f t="shared" si="1"/>
        <v>3339.34</v>
      </c>
      <c r="J210" s="41">
        <f t="shared" si="1"/>
        <v>0</v>
      </c>
      <c r="K210" s="41">
        <f t="shared" si="1"/>
        <v>0</v>
      </c>
      <c r="L210" s="41">
        <f t="shared" si="1"/>
        <v>286539.77</v>
      </c>
      <c r="M210" s="8"/>
      <c r="N210" s="269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  <c r="N211" s="269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69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69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144057</v>
      </c>
      <c r="I214" s="18">
        <v>0</v>
      </c>
      <c r="J214" s="18">
        <v>0</v>
      </c>
      <c r="K214" s="18">
        <v>0</v>
      </c>
      <c r="L214" s="19">
        <f>SUM(F214:K214)</f>
        <v>144057</v>
      </c>
      <c r="M214" s="8"/>
      <c r="N214" s="269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69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69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69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69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69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69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5453.7</v>
      </c>
      <c r="I221" s="18">
        <v>0</v>
      </c>
      <c r="J221" s="18">
        <v>0</v>
      </c>
      <c r="K221" s="18">
        <v>0</v>
      </c>
      <c r="L221" s="19">
        <f t="shared" si="2"/>
        <v>5453.7</v>
      </c>
      <c r="M221" s="8"/>
      <c r="N221" s="269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69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69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4364.43</v>
      </c>
      <c r="G225" s="18">
        <v>2087.8200000000002</v>
      </c>
      <c r="H225" s="18">
        <v>457.4</v>
      </c>
      <c r="I225" s="18">
        <v>1669.67</v>
      </c>
      <c r="J225" s="18">
        <v>0</v>
      </c>
      <c r="K225" s="18">
        <v>0</v>
      </c>
      <c r="L225" s="19">
        <f t="shared" si="2"/>
        <v>8579.32</v>
      </c>
      <c r="M225" s="8"/>
      <c r="N225" s="269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12.75</v>
      </c>
      <c r="I226" s="18">
        <v>0</v>
      </c>
      <c r="J226" s="18">
        <v>0</v>
      </c>
      <c r="K226" s="18">
        <v>0</v>
      </c>
      <c r="L226" s="19">
        <f>SUM(F226:K226)</f>
        <v>12.75</v>
      </c>
      <c r="M226" s="8"/>
      <c r="N226" s="269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69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4364.43</v>
      </c>
      <c r="G228" s="41">
        <f>SUM(G214:G227)</f>
        <v>2087.8200000000002</v>
      </c>
      <c r="H228" s="41">
        <f>SUM(H214:H227)</f>
        <v>149980.85</v>
      </c>
      <c r="I228" s="41">
        <f>SUM(I214:I227)</f>
        <v>1669.67</v>
      </c>
      <c r="J228" s="41">
        <f>SUM(J214:J227)</f>
        <v>0</v>
      </c>
      <c r="K228" s="41">
        <f t="shared" si="3"/>
        <v>0</v>
      </c>
      <c r="L228" s="41">
        <f t="shared" si="3"/>
        <v>158102.77000000002</v>
      </c>
      <c r="M228" s="8"/>
      <c r="N228" s="269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  <c r="N229" s="269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69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69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230840.5</v>
      </c>
      <c r="I232" s="18">
        <v>0</v>
      </c>
      <c r="J232" s="18">
        <v>0</v>
      </c>
      <c r="K232" s="18">
        <v>0</v>
      </c>
      <c r="L232" s="19">
        <f>SUM(F232:K232)</f>
        <v>230840.5</v>
      </c>
      <c r="M232" s="8"/>
      <c r="N232" s="269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>SUM(F233:K233)</f>
        <v>0</v>
      </c>
      <c r="M233" s="8"/>
      <c r="N233" s="269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69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69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69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69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69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8193.7199999999993</v>
      </c>
      <c r="I239" s="18">
        <v>0</v>
      </c>
      <c r="J239" s="18">
        <v>0</v>
      </c>
      <c r="K239" s="18">
        <v>0</v>
      </c>
      <c r="L239" s="19">
        <f t="shared" si="4"/>
        <v>8193.7199999999993</v>
      </c>
      <c r="M239" s="8"/>
      <c r="N239" s="269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69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69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4364.43</v>
      </c>
      <c r="G243" s="18">
        <v>2087.8200000000002</v>
      </c>
      <c r="H243" s="18">
        <v>457.4</v>
      </c>
      <c r="I243" s="18">
        <v>1669.67</v>
      </c>
      <c r="J243" s="18">
        <v>0</v>
      </c>
      <c r="K243" s="18">
        <v>0</v>
      </c>
      <c r="L243" s="19">
        <f t="shared" si="4"/>
        <v>8579.32</v>
      </c>
      <c r="M243" s="8"/>
      <c r="N243" s="269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12.75</v>
      </c>
      <c r="I244" s="18">
        <v>0</v>
      </c>
      <c r="J244" s="18">
        <v>0</v>
      </c>
      <c r="K244" s="18">
        <v>0</v>
      </c>
      <c r="L244" s="19">
        <f>SUM(F244:K244)</f>
        <v>12.75</v>
      </c>
      <c r="M244" s="8"/>
      <c r="N244" s="269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69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4364.43</v>
      </c>
      <c r="G246" s="41">
        <f t="shared" si="5"/>
        <v>2087.8200000000002</v>
      </c>
      <c r="H246" s="41">
        <f t="shared" si="5"/>
        <v>239504.37</v>
      </c>
      <c r="I246" s="41">
        <f t="shared" si="5"/>
        <v>1669.67</v>
      </c>
      <c r="J246" s="41">
        <f t="shared" si="5"/>
        <v>0</v>
      </c>
      <c r="K246" s="41">
        <f t="shared" si="5"/>
        <v>0</v>
      </c>
      <c r="L246" s="41">
        <f t="shared" si="5"/>
        <v>247626.29</v>
      </c>
      <c r="M246" s="8"/>
      <c r="N246" s="269"/>
    </row>
    <row r="247" spans="1:14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  <c r="N247" s="269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69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69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69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9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9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69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17457.75</v>
      </c>
      <c r="G256" s="41">
        <f t="shared" si="8"/>
        <v>8351.27</v>
      </c>
      <c r="H256" s="41">
        <f t="shared" si="8"/>
        <v>659781.13</v>
      </c>
      <c r="I256" s="41">
        <f t="shared" si="8"/>
        <v>6678.68</v>
      </c>
      <c r="J256" s="41">
        <f t="shared" si="8"/>
        <v>0</v>
      </c>
      <c r="K256" s="41">
        <f t="shared" si="8"/>
        <v>0</v>
      </c>
      <c r="L256" s="41">
        <f t="shared" si="8"/>
        <v>692268.83000000007</v>
      </c>
      <c r="M256" s="8"/>
      <c r="N256" s="269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69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69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0</v>
      </c>
      <c r="L259" s="19">
        <f>SUM(F259:K259)</f>
        <v>0</v>
      </c>
      <c r="M259" s="8"/>
      <c r="N259" s="269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N260" s="18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0</v>
      </c>
      <c r="L262" s="19">
        <f>SUM(F262:K262)</f>
        <v>0</v>
      </c>
      <c r="N262" s="18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18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18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</v>
      </c>
      <c r="L265" s="19">
        <f t="shared" si="9"/>
        <v>5000</v>
      </c>
      <c r="N265" s="18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18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18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5000</v>
      </c>
      <c r="L269" s="41">
        <f t="shared" si="9"/>
        <v>5000</v>
      </c>
      <c r="N269" s="18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17457.75</v>
      </c>
      <c r="G270" s="42">
        <f t="shared" si="11"/>
        <v>8351.27</v>
      </c>
      <c r="H270" s="42">
        <f t="shared" si="11"/>
        <v>659781.13</v>
      </c>
      <c r="I270" s="42">
        <f t="shared" si="11"/>
        <v>6678.68</v>
      </c>
      <c r="J270" s="42">
        <f t="shared" si="11"/>
        <v>0</v>
      </c>
      <c r="K270" s="42">
        <f t="shared" si="11"/>
        <v>5000</v>
      </c>
      <c r="L270" s="42">
        <f t="shared" si="11"/>
        <v>697268.83000000007</v>
      </c>
      <c r="M270" s="8"/>
      <c r="N270" s="269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69"/>
    </row>
    <row r="272" spans="1:14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  <c r="N272" s="269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69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69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>SUM(F275:K275)</f>
        <v>0</v>
      </c>
      <c r="M275" s="8"/>
      <c r="N275" s="269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69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69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69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69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69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si="12"/>
        <v>0</v>
      </c>
      <c r="M281" s="8"/>
      <c r="N281" s="269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69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9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69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69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69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69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  <c r="N291" s="269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69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69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69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69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69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69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69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69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69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9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69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69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69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  <c r="N310" s="269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69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69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69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69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69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69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69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69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9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69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69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69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69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  <c r="N329" s="269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69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69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69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9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9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69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  <c r="N337" s="269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69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69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69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69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6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69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69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69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69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69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69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69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69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216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69"/>
    </row>
    <row r="353" spans="1:14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  <c r="N353" s="269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69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69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0</v>
      </c>
      <c r="G357" s="18">
        <v>0</v>
      </c>
      <c r="H357" s="18">
        <v>0</v>
      </c>
      <c r="I357" s="18">
        <v>0</v>
      </c>
      <c r="J357" s="18">
        <v>0</v>
      </c>
      <c r="K357" s="18">
        <v>0</v>
      </c>
      <c r="L357" s="13">
        <f>SUM(F357:K357)</f>
        <v>0</v>
      </c>
      <c r="N357" s="18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69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9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69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  <c r="N361" s="269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69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69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69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>
        <v>0</v>
      </c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>
        <v>0</v>
      </c>
      <c r="H367" s="63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69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  <c r="N370" s="269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69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69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69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69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69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9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69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69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69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69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69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69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5000</v>
      </c>
      <c r="H389" s="18">
        <v>3.97</v>
      </c>
      <c r="I389" s="18">
        <v>0</v>
      </c>
      <c r="J389" s="24" t="s">
        <v>289</v>
      </c>
      <c r="K389" s="24" t="s">
        <v>289</v>
      </c>
      <c r="L389" s="56">
        <f t="shared" si="25"/>
        <v>5003.97</v>
      </c>
      <c r="M389" s="8"/>
      <c r="N389" s="269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Top="1" x14ac:dyDescent="0.15">
      <c r="A392" s="159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5000</v>
      </c>
      <c r="H392" s="139">
        <f>SUM(H386:H391)</f>
        <v>3.97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5003.97</v>
      </c>
      <c r="M392" s="8"/>
      <c r="N392" s="269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69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69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si="26"/>
        <v>0</v>
      </c>
      <c r="M395" s="8"/>
      <c r="N395" s="269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60.73</v>
      </c>
      <c r="I396" s="18">
        <v>0</v>
      </c>
      <c r="J396" s="24" t="s">
        <v>289</v>
      </c>
      <c r="K396" s="24" t="s">
        <v>289</v>
      </c>
      <c r="L396" s="56">
        <f t="shared" si="26"/>
        <v>60.73</v>
      </c>
      <c r="M396" s="8"/>
      <c r="N396" s="269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30.07</v>
      </c>
      <c r="I397" s="18">
        <v>0</v>
      </c>
      <c r="J397" s="24" t="s">
        <v>289</v>
      </c>
      <c r="K397" s="24" t="s">
        <v>289</v>
      </c>
      <c r="L397" s="56">
        <f t="shared" si="26"/>
        <v>30.07</v>
      </c>
      <c r="M397" s="8"/>
      <c r="N397" s="269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Top="1" x14ac:dyDescent="0.15">
      <c r="A400" s="159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90.8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90.8</v>
      </c>
      <c r="M400" s="8"/>
      <c r="N400" s="269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69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Top="1" thickBot="1" x14ac:dyDescent="0.2">
      <c r="A406" s="159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69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</v>
      </c>
      <c r="H407" s="47">
        <f>H392+H400+H406</f>
        <v>94.77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5094.7700000000004</v>
      </c>
      <c r="M407" s="8"/>
      <c r="N407" s="269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  <c r="N408" s="269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69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69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69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69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16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6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69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9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9"/>
    </row>
    <row r="418" spans="1:21" s="3" customFormat="1" ht="12" customHeight="1" thickTop="1" x14ac:dyDescent="0.15">
      <c r="A418" s="159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69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69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69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69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9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9"/>
    </row>
    <row r="426" spans="1:21" s="3" customFormat="1" ht="12" customHeight="1" thickTop="1" x14ac:dyDescent="0.15">
      <c r="A426" s="159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69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6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6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69"/>
    </row>
    <row r="432" spans="1:21" s="3" customFormat="1" ht="12" customHeight="1" thickTop="1" thickBot="1" x14ac:dyDescent="0.2">
      <c r="A432" s="159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69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69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69"/>
    </row>
    <row r="435" spans="1:14" s="3" customFormat="1" ht="12" customHeight="1" x14ac:dyDescent="0.15">
      <c r="A435" s="34" t="s">
        <v>0</v>
      </c>
      <c r="K435" s="56"/>
      <c r="L435" s="13"/>
      <c r="M435" s="8"/>
      <c r="N435" s="269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69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69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9485.5</v>
      </c>
      <c r="G438" s="18">
        <v>122320.11</v>
      </c>
      <c r="H438" s="18">
        <v>0</v>
      </c>
      <c r="I438" s="56">
        <f t="shared" ref="I438:I444" si="33">SUM(F438:H438)</f>
        <v>131805.60999999999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9485.5</v>
      </c>
      <c r="G445" s="13">
        <f>SUM(G438:G444)</f>
        <v>122320.11</v>
      </c>
      <c r="H445" s="13">
        <f>SUM(H438:H444)</f>
        <v>0</v>
      </c>
      <c r="I445" s="13">
        <f>SUM(I438:I444)</f>
        <v>131805.60999999999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69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69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6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16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9485.5</v>
      </c>
      <c r="G458" s="18">
        <v>122320.11</v>
      </c>
      <c r="H458" s="18">
        <v>0</v>
      </c>
      <c r="I458" s="56">
        <f t="shared" si="34"/>
        <v>131805.60999999999</v>
      </c>
      <c r="J458" s="24" t="s">
        <v>289</v>
      </c>
      <c r="K458" s="24" t="s">
        <v>289</v>
      </c>
      <c r="L458" s="24" t="s">
        <v>289</v>
      </c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9485.5</v>
      </c>
      <c r="G459" s="83">
        <f>SUM(G453:G458)</f>
        <v>122320.11</v>
      </c>
      <c r="H459" s="83">
        <f>SUM(H453:H458)</f>
        <v>0</v>
      </c>
      <c r="I459" s="83">
        <f>SUM(I453:I458)</f>
        <v>131805.60999999999</v>
      </c>
      <c r="J459" s="24" t="s">
        <v>289</v>
      </c>
      <c r="K459" s="24" t="s">
        <v>289</v>
      </c>
      <c r="L459" s="24" t="s">
        <v>289</v>
      </c>
      <c r="N459" s="216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6" t="s">
        <v>433</v>
      </c>
      <c r="E460" s="82"/>
      <c r="F460" s="42">
        <f>F451+F459</f>
        <v>9485.5</v>
      </c>
      <c r="G460" s="42">
        <f>G451+G459</f>
        <v>122320.11</v>
      </c>
      <c r="H460" s="42">
        <f>H451+H459</f>
        <v>0</v>
      </c>
      <c r="I460" s="42">
        <f>I451+I459</f>
        <v>131805.60999999999</v>
      </c>
      <c r="J460" s="24" t="s">
        <v>289</v>
      </c>
      <c r="K460" s="24" t="s">
        <v>289</v>
      </c>
      <c r="L460" s="24" t="s">
        <v>289</v>
      </c>
      <c r="N460" s="216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6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6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6"/>
    </row>
    <row r="464" spans="1:23" s="52" customFormat="1" ht="12" customHeight="1" x14ac:dyDescent="0.2">
      <c r="A464" s="188" t="s">
        <v>899</v>
      </c>
      <c r="B464" s="105">
        <v>19</v>
      </c>
      <c r="C464" s="111">
        <v>1</v>
      </c>
      <c r="D464" s="2" t="s">
        <v>433</v>
      </c>
      <c r="E464" s="111"/>
      <c r="F464" s="18">
        <v>26049.37</v>
      </c>
      <c r="G464" s="18">
        <v>0</v>
      </c>
      <c r="H464" s="18">
        <v>0</v>
      </c>
      <c r="I464" s="18">
        <v>0</v>
      </c>
      <c r="J464" s="18">
        <v>126710.84</v>
      </c>
      <c r="K464" s="24" t="s">
        <v>289</v>
      </c>
      <c r="L464" s="24" t="s">
        <v>289</v>
      </c>
      <c r="N464" s="216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6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6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685245.92</v>
      </c>
      <c r="G467" s="18">
        <v>0</v>
      </c>
      <c r="H467" s="18">
        <v>0</v>
      </c>
      <c r="I467" s="18">
        <v>0</v>
      </c>
      <c r="J467" s="18">
        <v>5094.7700000000004</v>
      </c>
      <c r="K467" s="24" t="s">
        <v>289</v>
      </c>
      <c r="L467" s="24" t="s">
        <v>289</v>
      </c>
      <c r="N467" s="216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16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685245.92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5094.7700000000004</v>
      </c>
      <c r="K469" s="24" t="s">
        <v>289</v>
      </c>
      <c r="L469" s="24" t="s">
        <v>289</v>
      </c>
      <c r="N469" s="216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6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697268.83</v>
      </c>
      <c r="G471" s="18">
        <v>0</v>
      </c>
      <c r="H471" s="18">
        <v>0</v>
      </c>
      <c r="I471" s="18">
        <v>0</v>
      </c>
      <c r="J471" s="18">
        <v>0</v>
      </c>
      <c r="K471" s="24" t="s">
        <v>289</v>
      </c>
      <c r="L471" s="24" t="s">
        <v>289</v>
      </c>
      <c r="N471" s="216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7.01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16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697275.84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6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6"/>
    </row>
    <row r="475" spans="1:14" s="52" customFormat="1" ht="12" customHeight="1" x14ac:dyDescent="0.2">
      <c r="A475" s="189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14019.45000000007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131805.60999999999</v>
      </c>
      <c r="K475" s="24" t="s">
        <v>289</v>
      </c>
      <c r="L475" s="24" t="s">
        <v>289</v>
      </c>
      <c r="N475" s="216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6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6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6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6"/>
    </row>
    <row r="480" spans="1:14" s="52" customFormat="1" ht="12" customHeight="1" x14ac:dyDescent="0.2">
      <c r="A480" s="174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6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6"/>
    </row>
    <row r="482" spans="1:14" s="52" customFormat="1" ht="12" customHeight="1" x14ac:dyDescent="0.2">
      <c r="A482" s="173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6"/>
    </row>
    <row r="483" spans="1:14" s="52" customFormat="1" ht="12" customHeight="1" x14ac:dyDescent="0.2">
      <c r="A483" s="173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6"/>
    </row>
    <row r="484" spans="1:14" s="52" customFormat="1" ht="12" customHeight="1" x14ac:dyDescent="0.2">
      <c r="A484" s="173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6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6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6"/>
    </row>
    <row r="487" spans="1:14" s="52" customFormat="1" ht="12" customHeight="1" x14ac:dyDescent="0.2">
      <c r="A487" s="146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6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6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3">
        <v>5</v>
      </c>
      <c r="G489" s="153"/>
      <c r="H489" s="153"/>
      <c r="I489" s="153"/>
      <c r="J489" s="153"/>
      <c r="K489" s="24" t="s">
        <v>289</v>
      </c>
      <c r="L489" s="24" t="s">
        <v>289</v>
      </c>
      <c r="N489" s="216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4"/>
      <c r="G490" s="154"/>
      <c r="H490" s="153"/>
      <c r="I490" s="153"/>
      <c r="J490" s="153"/>
      <c r="K490" s="24" t="s">
        <v>289</v>
      </c>
      <c r="L490" s="24" t="s">
        <v>289</v>
      </c>
      <c r="N490" s="216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4"/>
      <c r="G491" s="154"/>
      <c r="H491" s="153"/>
      <c r="I491" s="153"/>
      <c r="J491" s="153"/>
      <c r="K491" s="24" t="s">
        <v>289</v>
      </c>
      <c r="L491" s="24" t="s">
        <v>289</v>
      </c>
      <c r="N491" s="216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6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6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6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6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6"/>
    </row>
    <row r="497" spans="1:14" s="52" customFormat="1" ht="12" customHeight="1" x14ac:dyDescent="0.2">
      <c r="A497" s="199" t="s">
        <v>626</v>
      </c>
      <c r="B497" s="200">
        <v>20</v>
      </c>
      <c r="C497" s="201">
        <v>9</v>
      </c>
      <c r="D497" s="202" t="s">
        <v>433</v>
      </c>
      <c r="E497" s="201"/>
      <c r="F497" s="203"/>
      <c r="G497" s="203"/>
      <c r="H497" s="203"/>
      <c r="I497" s="203"/>
      <c r="J497" s="203"/>
      <c r="K497" s="204">
        <f t="shared" si="35"/>
        <v>0</v>
      </c>
      <c r="L497" s="205" t="s">
        <v>289</v>
      </c>
      <c r="N497" s="216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6"/>
    </row>
    <row r="499" spans="1:14" s="52" customFormat="1" ht="12" customHeight="1" thickTop="1" x14ac:dyDescent="0.2">
      <c r="A499" s="139" t="s">
        <v>628</v>
      </c>
      <c r="B499" s="44">
        <v>20</v>
      </c>
      <c r="C499" s="194">
        <v>11</v>
      </c>
      <c r="D499" s="39" t="s">
        <v>433</v>
      </c>
      <c r="E499" s="194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6"/>
    </row>
    <row r="500" spans="1:14" s="52" customFormat="1" ht="12" customHeight="1" x14ac:dyDescent="0.2">
      <c r="A500" s="199" t="s">
        <v>655</v>
      </c>
      <c r="B500" s="200">
        <v>20</v>
      </c>
      <c r="C500" s="201">
        <v>12</v>
      </c>
      <c r="D500" s="202" t="s">
        <v>433</v>
      </c>
      <c r="E500" s="201"/>
      <c r="F500" s="203"/>
      <c r="G500" s="203"/>
      <c r="H500" s="203"/>
      <c r="I500" s="203"/>
      <c r="J500" s="203"/>
      <c r="K500" s="204">
        <f t="shared" si="35"/>
        <v>0</v>
      </c>
      <c r="L500" s="205" t="s">
        <v>289</v>
      </c>
      <c r="N500" s="216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6"/>
    </row>
    <row r="502" spans="1:14" s="52" customFormat="1" ht="12" customHeight="1" thickTop="1" x14ac:dyDescent="0.2">
      <c r="A502" s="139" t="s">
        <v>630</v>
      </c>
      <c r="B502" s="44">
        <v>20</v>
      </c>
      <c r="C502" s="194">
        <v>14</v>
      </c>
      <c r="D502" s="39" t="s">
        <v>433</v>
      </c>
      <c r="E502" s="194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6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6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6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6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6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6"/>
    </row>
    <row r="508" spans="1:14" s="52" customFormat="1" ht="12" customHeight="1" x14ac:dyDescent="0.2">
      <c r="A508" s="146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6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6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6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6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6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6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6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6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6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  <c r="N517" s="216"/>
    </row>
    <row r="518" spans="1:14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6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6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0</v>
      </c>
      <c r="G520" s="18">
        <v>0</v>
      </c>
      <c r="H520" s="18">
        <v>848.17</v>
      </c>
      <c r="I520" s="18">
        <v>0</v>
      </c>
      <c r="J520" s="18">
        <v>0</v>
      </c>
      <c r="K520" s="18">
        <v>0</v>
      </c>
      <c r="L520" s="88">
        <f>SUM(F520:K520)</f>
        <v>848.17</v>
      </c>
      <c r="N520" s="216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16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16"/>
    </row>
    <row r="523" spans="1:14" s="52" customFormat="1" ht="12" customHeight="1" thickTop="1" x14ac:dyDescent="0.2">
      <c r="A523" s="139" t="s">
        <v>63</v>
      </c>
      <c r="B523" s="107">
        <v>21</v>
      </c>
      <c r="C523" s="194">
        <v>4</v>
      </c>
      <c r="D523" s="195" t="s">
        <v>433</v>
      </c>
      <c r="E523" s="194"/>
      <c r="F523" s="108">
        <f>SUM(F520:F522)</f>
        <v>0</v>
      </c>
      <c r="G523" s="108">
        <f t="shared" ref="G523:L523" si="36">SUM(G520:G522)</f>
        <v>0</v>
      </c>
      <c r="H523" s="108">
        <f t="shared" si="36"/>
        <v>848.17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848.17</v>
      </c>
      <c r="N523" s="216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6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0</v>
      </c>
      <c r="H525" s="18">
        <v>0</v>
      </c>
      <c r="I525" s="18">
        <v>0</v>
      </c>
      <c r="J525" s="18">
        <v>0</v>
      </c>
      <c r="K525" s="18">
        <v>0</v>
      </c>
      <c r="L525" s="88">
        <f>SUM(F525:K525)</f>
        <v>0</v>
      </c>
      <c r="M525" s="8"/>
      <c r="N525" s="269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69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69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7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69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69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0</v>
      </c>
      <c r="G530" s="18">
        <v>0</v>
      </c>
      <c r="H530" s="18">
        <v>1771.96</v>
      </c>
      <c r="I530" s="18">
        <v>0</v>
      </c>
      <c r="J530" s="18">
        <v>0</v>
      </c>
      <c r="K530" s="18">
        <v>0</v>
      </c>
      <c r="L530" s="88">
        <f>SUM(F530:K530)</f>
        <v>1771.96</v>
      </c>
      <c r="M530" s="8"/>
      <c r="N530" s="269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760.99</v>
      </c>
      <c r="I531" s="18">
        <v>0</v>
      </c>
      <c r="J531" s="18">
        <v>0</v>
      </c>
      <c r="K531" s="18">
        <v>0</v>
      </c>
      <c r="L531" s="88">
        <f>SUM(F531:K531)</f>
        <v>760.99</v>
      </c>
      <c r="M531" s="8"/>
      <c r="N531" s="269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1143.32</v>
      </c>
      <c r="I532" s="18">
        <v>0</v>
      </c>
      <c r="J532" s="18">
        <v>0</v>
      </c>
      <c r="K532" s="18">
        <v>0</v>
      </c>
      <c r="L532" s="88">
        <f>SUM(F532:K532)</f>
        <v>1143.32</v>
      </c>
      <c r="M532" s="8"/>
      <c r="N532" s="269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7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3676.2699999999995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3676.2699999999995</v>
      </c>
      <c r="M533" s="8"/>
      <c r="N533" s="269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3" t="s">
        <v>289</v>
      </c>
      <c r="G534" s="193" t="s">
        <v>289</v>
      </c>
      <c r="H534" s="193" t="s">
        <v>289</v>
      </c>
      <c r="I534" s="193" t="s">
        <v>289</v>
      </c>
      <c r="J534" s="193" t="s">
        <v>289</v>
      </c>
      <c r="K534" s="193" t="s">
        <v>289</v>
      </c>
      <c r="L534" s="193" t="s">
        <v>289</v>
      </c>
      <c r="M534" s="8"/>
      <c r="N534" s="269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69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69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69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7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69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69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0</v>
      </c>
      <c r="I540" s="18">
        <v>0</v>
      </c>
      <c r="J540" s="18">
        <v>0</v>
      </c>
      <c r="K540" s="18">
        <v>0</v>
      </c>
      <c r="L540" s="88">
        <f>SUM(F540:K540)</f>
        <v>0</v>
      </c>
      <c r="M540" s="8"/>
      <c r="N540" s="269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69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69"/>
    </row>
    <row r="543" spans="1:14" s="3" customFormat="1" ht="12" customHeight="1" thickTop="1" thickBot="1" x14ac:dyDescent="0.2">
      <c r="A543" s="130" t="s">
        <v>71</v>
      </c>
      <c r="B543" s="190">
        <v>21</v>
      </c>
      <c r="C543" s="190">
        <v>20</v>
      </c>
      <c r="D543" s="191" t="s">
        <v>433</v>
      </c>
      <c r="E543" s="190"/>
      <c r="F543" s="192">
        <f>SUM(F540:F542)</f>
        <v>0</v>
      </c>
      <c r="G543" s="192">
        <f t="shared" ref="G543:L543" si="40">SUM(G540:G542)</f>
        <v>0</v>
      </c>
      <c r="H543" s="192">
        <f t="shared" si="40"/>
        <v>0</v>
      </c>
      <c r="I543" s="192">
        <f t="shared" si="40"/>
        <v>0</v>
      </c>
      <c r="J543" s="192">
        <f t="shared" si="40"/>
        <v>0</v>
      </c>
      <c r="K543" s="192">
        <f t="shared" si="40"/>
        <v>0</v>
      </c>
      <c r="L543" s="192">
        <f t="shared" si="40"/>
        <v>0</v>
      </c>
      <c r="M543" s="8"/>
      <c r="N543" s="269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7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4524.4399999999996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4524.4399999999996</v>
      </c>
      <c r="M544" s="8"/>
      <c r="N544" s="269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69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69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69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848.17</v>
      </c>
      <c r="G548" s="87">
        <f>L525</f>
        <v>0</v>
      </c>
      <c r="H548" s="87">
        <f>L530</f>
        <v>1771.96</v>
      </c>
      <c r="I548" s="87">
        <f>L535</f>
        <v>0</v>
      </c>
      <c r="J548" s="87">
        <f>L540</f>
        <v>0</v>
      </c>
      <c r="K548" s="87">
        <f>SUM(F548:J548)</f>
        <v>2620.13</v>
      </c>
      <c r="L548" s="24" t="s">
        <v>289</v>
      </c>
      <c r="M548" s="8"/>
      <c r="N548" s="269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760.99</v>
      </c>
      <c r="I549" s="87">
        <f>L536</f>
        <v>0</v>
      </c>
      <c r="J549" s="87">
        <f>L541</f>
        <v>0</v>
      </c>
      <c r="K549" s="87">
        <f>SUM(F549:J549)</f>
        <v>760.99</v>
      </c>
      <c r="L549" s="24" t="s">
        <v>289</v>
      </c>
      <c r="M549" s="8"/>
      <c r="N549" s="269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1143.32</v>
      </c>
      <c r="I550" s="87">
        <f>L537</f>
        <v>0</v>
      </c>
      <c r="J550" s="87">
        <f>L542</f>
        <v>0</v>
      </c>
      <c r="K550" s="87">
        <f>SUM(F550:J550)</f>
        <v>1143.32</v>
      </c>
      <c r="L550" s="24" t="s">
        <v>289</v>
      </c>
      <c r="M550" s="8"/>
      <c r="N550" s="269"/>
    </row>
    <row r="551" spans="1:14" s="3" customFormat="1" ht="12" customHeight="1" thickTop="1" x14ac:dyDescent="0.15">
      <c r="A551" s="171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848.17</v>
      </c>
      <c r="G551" s="89">
        <f t="shared" si="42"/>
        <v>0</v>
      </c>
      <c r="H551" s="89">
        <f t="shared" si="42"/>
        <v>3676.2699999999995</v>
      </c>
      <c r="I551" s="89">
        <f t="shared" si="42"/>
        <v>0</v>
      </c>
      <c r="J551" s="89">
        <f t="shared" si="42"/>
        <v>0</v>
      </c>
      <c r="K551" s="89">
        <f t="shared" si="42"/>
        <v>4524.4399999999996</v>
      </c>
      <c r="L551" s="24"/>
      <c r="M551" s="8"/>
      <c r="N551" s="269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69"/>
    </row>
    <row r="553" spans="1:14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  <c r="N553" s="269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69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69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69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69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69"/>
    </row>
    <row r="559" spans="1:14" s="3" customFormat="1" ht="12" customHeight="1" thickTop="1" x14ac:dyDescent="0.15">
      <c r="A559" s="139" t="s">
        <v>63</v>
      </c>
      <c r="B559" s="107">
        <v>22</v>
      </c>
      <c r="C559" s="194">
        <v>4</v>
      </c>
      <c r="D559" s="195" t="s">
        <v>433</v>
      </c>
      <c r="E559" s="194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69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69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69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69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69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5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69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69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69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69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69"/>
    </row>
    <row r="569" spans="1:14" s="3" customFormat="1" ht="12" customHeight="1" thickTop="1" thickBot="1" x14ac:dyDescent="0.2">
      <c r="A569" s="130" t="s">
        <v>67</v>
      </c>
      <c r="B569" s="190">
        <v>22</v>
      </c>
      <c r="C569" s="190">
        <v>12</v>
      </c>
      <c r="D569" s="196" t="s">
        <v>433</v>
      </c>
      <c r="E569" s="190"/>
      <c r="F569" s="192">
        <f>SUM(F566:F568)</f>
        <v>0</v>
      </c>
      <c r="G569" s="192">
        <f t="shared" ref="G569:L569" si="45">SUM(G566:G568)</f>
        <v>0</v>
      </c>
      <c r="H569" s="192">
        <f t="shared" si="45"/>
        <v>0</v>
      </c>
      <c r="I569" s="192">
        <f t="shared" si="45"/>
        <v>0</v>
      </c>
      <c r="J569" s="192">
        <f t="shared" si="45"/>
        <v>0</v>
      </c>
      <c r="K569" s="192">
        <f t="shared" si="45"/>
        <v>0</v>
      </c>
      <c r="L569" s="192">
        <f t="shared" si="45"/>
        <v>0</v>
      </c>
      <c r="M569" s="8"/>
      <c r="N569" s="269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7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69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69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69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255808.5</v>
      </c>
      <c r="G574" s="18">
        <v>144057</v>
      </c>
      <c r="H574" s="18">
        <v>230840.5</v>
      </c>
      <c r="I574" s="87">
        <f>SUM(F574:H574)</f>
        <v>630706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145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5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0</v>
      </c>
      <c r="G581" s="18">
        <v>0</v>
      </c>
      <c r="H581" s="18">
        <v>0</v>
      </c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5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172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69"/>
    </row>
    <row r="588" spans="1:14" s="3" customFormat="1" ht="12" customHeight="1" x14ac:dyDescent="0.15">
      <c r="A588" s="146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69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17158.64</v>
      </c>
      <c r="I590" s="18">
        <v>8579.32</v>
      </c>
      <c r="J590" s="18">
        <v>8579.32</v>
      </c>
      <c r="K590" s="104">
        <f t="shared" ref="K590:K596" si="48">SUM(H590:J590)</f>
        <v>34317.279999999999</v>
      </c>
      <c r="L590" s="24" t="s">
        <v>289</v>
      </c>
      <c r="M590" s="8"/>
      <c r="N590" s="269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0</v>
      </c>
      <c r="I591" s="18">
        <v>0</v>
      </c>
      <c r="J591" s="18">
        <v>0</v>
      </c>
      <c r="K591" s="104">
        <f t="shared" si="48"/>
        <v>0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69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69"/>
    </row>
    <row r="594" spans="1:14" s="3" customFormat="1" ht="12" customHeight="1" x14ac:dyDescent="0.15">
      <c r="A594" s="170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48"/>
        <v>0</v>
      </c>
      <c r="L594" s="24" t="s">
        <v>289</v>
      </c>
      <c r="M594" s="8"/>
      <c r="N594" s="269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69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69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7">
        <v>2700</v>
      </c>
      <c r="G597" s="148" t="s">
        <v>97</v>
      </c>
      <c r="H597" s="108">
        <f>SUM(H590:H596)</f>
        <v>17158.64</v>
      </c>
      <c r="I597" s="108">
        <f>SUM(I590:I596)</f>
        <v>8579.32</v>
      </c>
      <c r="J597" s="108">
        <f>SUM(J590:J596)</f>
        <v>8579.32</v>
      </c>
      <c r="K597" s="108">
        <f>SUM(K590:K596)</f>
        <v>34317.279999999999</v>
      </c>
      <c r="L597" s="24" t="s">
        <v>289</v>
      </c>
      <c r="M597" s="8"/>
      <c r="N597" s="269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69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69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69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69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8" t="s">
        <v>477</v>
      </c>
      <c r="G604" s="147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  <c r="N604" s="269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69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  <c r="N608" s="269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69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69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69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69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69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49" t="s">
        <v>53</v>
      </c>
      <c r="G615" s="150"/>
      <c r="H615" s="150"/>
      <c r="I615" s="149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27299.360000000001</v>
      </c>
      <c r="H616" s="109">
        <f>SUM(F51)</f>
        <v>27299.360000000001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131805.60999999999</v>
      </c>
      <c r="H620" s="109">
        <f>SUM(J51)</f>
        <v>131805.60999999999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14019.45</v>
      </c>
      <c r="H621" s="109">
        <f>F475</f>
        <v>14019.45000000007</v>
      </c>
      <c r="I621" s="121" t="s">
        <v>101</v>
      </c>
      <c r="J621" s="109">
        <f t="shared" ref="J621:J654" si="50">G621-H621</f>
        <v>-6.9121597334742546E-11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131805.60999999999</v>
      </c>
      <c r="H625" s="109">
        <f>J475</f>
        <v>131805.60999999999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685245.92</v>
      </c>
      <c r="H626" s="104">
        <f>SUM(F467)</f>
        <v>685245.92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5094.7700000000004</v>
      </c>
      <c r="H630" s="104">
        <f>SUM(J467)</f>
        <v>5094.7700000000004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697268.83000000007</v>
      </c>
      <c r="H631" s="104">
        <f>SUM(F471)</f>
        <v>697268.83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8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7"/>
    </row>
    <row r="635" spans="1:13" s="168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7"/>
    </row>
    <row r="636" spans="1:13" s="3" customFormat="1" ht="12" customHeight="1" x14ac:dyDescent="0.15">
      <c r="A636" s="160"/>
      <c r="B636" s="161"/>
      <c r="C636" s="161"/>
      <c r="D636" s="161"/>
      <c r="E636" s="161"/>
      <c r="F636" s="162" t="s">
        <v>478</v>
      </c>
      <c r="G636" s="150">
        <f>SUM(L407)</f>
        <v>5094.7700000000004</v>
      </c>
      <c r="H636" s="163">
        <f>SUM(J467)</f>
        <v>5094.7700000000004</v>
      </c>
      <c r="I636" s="164" t="s">
        <v>110</v>
      </c>
      <c r="J636" s="150">
        <f t="shared" si="50"/>
        <v>0</v>
      </c>
      <c r="K636" s="165"/>
      <c r="L636" s="166"/>
      <c r="M636" s="8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479</v>
      </c>
      <c r="G637" s="150">
        <f>SUM(L433)</f>
        <v>0</v>
      </c>
      <c r="H637" s="163">
        <f>SUM(J471)</f>
        <v>0</v>
      </c>
      <c r="I637" s="164" t="s">
        <v>117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9485.5</v>
      </c>
      <c r="H638" s="104">
        <f>SUM(F460)</f>
        <v>9485.5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122320.11</v>
      </c>
      <c r="H639" s="104">
        <f>SUM(G460)</f>
        <v>122320.11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131805.60999999999</v>
      </c>
      <c r="H641" s="104">
        <f>SUM(I460)</f>
        <v>131805.60999999999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94.77</v>
      </c>
      <c r="H643" s="104">
        <f>H407</f>
        <v>94.77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</v>
      </c>
      <c r="H644" s="104">
        <f>G407</f>
        <v>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5094.7700000000004</v>
      </c>
      <c r="H645" s="104">
        <f>L407</f>
        <v>5094.7700000000004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34317.279999999999</v>
      </c>
      <c r="H646" s="104">
        <f>L207+L225+L243</f>
        <v>34317.279999999999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17158.64</v>
      </c>
      <c r="H648" s="104">
        <f>H597</f>
        <v>17158.64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8579.32</v>
      </c>
      <c r="H649" s="104">
        <f>I597</f>
        <v>8579.32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8579.32</v>
      </c>
      <c r="H650" s="104">
        <f>J597</f>
        <v>8579.32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</v>
      </c>
      <c r="H654" s="104">
        <f>K265+K346</f>
        <v>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286539.77</v>
      </c>
      <c r="G659" s="19">
        <f>(L228+L308+L358)</f>
        <v>158102.77000000002</v>
      </c>
      <c r="H659" s="19">
        <f>(L246+L327+L359)</f>
        <v>247626.29</v>
      </c>
      <c r="I659" s="19">
        <f>SUM(F659:H659)</f>
        <v>692268.83000000007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17158.64</v>
      </c>
      <c r="G661" s="19">
        <f>(L225+L305)-(J225+J305)</f>
        <v>8579.32</v>
      </c>
      <c r="H661" s="19">
        <f>(L243+L324)-(J243+J324)</f>
        <v>8579.32</v>
      </c>
      <c r="I661" s="19">
        <f>SUM(F661:H661)</f>
        <v>34317.279999999999</v>
      </c>
      <c r="J661"/>
      <c r="K661" s="13"/>
      <c r="L661" s="13"/>
      <c r="M661" s="8"/>
    </row>
    <row r="662" spans="1:13" s="3" customFormat="1" ht="12" customHeight="1" x14ac:dyDescent="0.15">
      <c r="A662" s="197" t="s">
        <v>129</v>
      </c>
      <c r="B662" s="168"/>
      <c r="C662" s="168"/>
      <c r="D662" s="168"/>
      <c r="E662" s="168"/>
      <c r="F662" s="198">
        <f>SUM(F574:F586)+SUM(H601:H603)+SUM(L610)</f>
        <v>255808.5</v>
      </c>
      <c r="G662" s="198">
        <f>SUM(G574:G586)+SUM(I601:I603)+L611</f>
        <v>144057</v>
      </c>
      <c r="H662" s="198">
        <f>SUM(H574:H586)+SUM(J601:J603)+L612</f>
        <v>230840.5</v>
      </c>
      <c r="I662" s="19">
        <f>SUM(F662:H662)</f>
        <v>630706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13572.630000000005</v>
      </c>
      <c r="G663" s="19">
        <f>G659-SUM(G660:G662)</f>
        <v>5466.4500000000116</v>
      </c>
      <c r="H663" s="19">
        <f>H659-SUM(H660:H662)</f>
        <v>8206.4700000000012</v>
      </c>
      <c r="I663" s="19">
        <f>I659-SUM(I660:I662)</f>
        <v>27245.550000000047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6"/>
      <c r="G664" s="247"/>
      <c r="H664" s="247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-13572.63</v>
      </c>
      <c r="G668" s="18">
        <v>-5466.45</v>
      </c>
      <c r="H668" s="18">
        <v>-8206.4699999999993</v>
      </c>
      <c r="I668" s="19">
        <f>SUM(F668:H668)</f>
        <v>-27245.549999999996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 xml:space="preserve">                    EATON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4" t="s">
        <v>784</v>
      </c>
      <c r="B3" s="274"/>
      <c r="C3" s="274"/>
    </row>
    <row r="4" spans="1:3" x14ac:dyDescent="0.2">
      <c r="A4" s="235"/>
      <c r="B4" s="236" t="str">
        <f>'DOE25'!H1</f>
        <v>DOE 25  2012-2013</v>
      </c>
      <c r="C4" s="235"/>
    </row>
    <row r="5" spans="1:3" x14ac:dyDescent="0.2">
      <c r="A5" s="232"/>
      <c r="B5" s="231"/>
    </row>
    <row r="6" spans="1:3" x14ac:dyDescent="0.2">
      <c r="A6" s="226"/>
      <c r="B6" s="273" t="s">
        <v>783</v>
      </c>
      <c r="C6" s="273"/>
    </row>
    <row r="7" spans="1:3" x14ac:dyDescent="0.2">
      <c r="A7" s="238" t="s">
        <v>786</v>
      </c>
      <c r="B7" s="271" t="s">
        <v>782</v>
      </c>
      <c r="C7" s="272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'DOE25'!F196+'DOE25'!F214+'DOE25'!F232+'DOE25'!F275+'DOE25'!F294+'DOE25'!F313</f>
        <v>0</v>
      </c>
      <c r="C9" s="228">
        <f>'DOE25'!G196+'DOE25'!G214+'DOE25'!G232+'DOE25'!G275+'DOE25'!G294+'DOE25'!G313</f>
        <v>0</v>
      </c>
    </row>
    <row r="10" spans="1:3" x14ac:dyDescent="0.2">
      <c r="A10" t="s">
        <v>779</v>
      </c>
      <c r="B10" s="239">
        <v>0</v>
      </c>
      <c r="C10" s="239">
        <v>0</v>
      </c>
    </row>
    <row r="11" spans="1:3" x14ac:dyDescent="0.2">
      <c r="A11" t="s">
        <v>780</v>
      </c>
      <c r="B11" s="239">
        <v>0</v>
      </c>
      <c r="C11" s="239">
        <v>0</v>
      </c>
    </row>
    <row r="12" spans="1:3" x14ac:dyDescent="0.2">
      <c r="A12" t="s">
        <v>781</v>
      </c>
      <c r="B12" s="239">
        <v>0</v>
      </c>
      <c r="C12" s="239">
        <v>0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0</v>
      </c>
      <c r="C13" s="230">
        <f>SUM(C10:C12)</f>
        <v>0</v>
      </c>
    </row>
    <row r="14" spans="1:3" x14ac:dyDescent="0.2">
      <c r="B14" s="229"/>
      <c r="C14" s="229"/>
    </row>
    <row r="15" spans="1:3" x14ac:dyDescent="0.2">
      <c r="B15" s="273" t="s">
        <v>783</v>
      </c>
      <c r="C15" s="273"/>
    </row>
    <row r="16" spans="1:3" x14ac:dyDescent="0.2">
      <c r="A16" s="238" t="s">
        <v>787</v>
      </c>
      <c r="B16" s="271" t="s">
        <v>707</v>
      </c>
      <c r="C16" s="272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'DOE25'!F197+'DOE25'!F215+'DOE25'!F233+'DOE25'!F276+'DOE25'!F295+'DOE25'!F314</f>
        <v>0</v>
      </c>
      <c r="C18" s="228">
        <f>'DOE25'!G197+'DOE25'!G215+'DOE25'!G233+'DOE25'!G276+'DOE25'!G295+'DOE25'!G314</f>
        <v>0</v>
      </c>
    </row>
    <row r="19" spans="1:3" x14ac:dyDescent="0.2">
      <c r="A19" t="s">
        <v>779</v>
      </c>
      <c r="B19" s="239">
        <v>0</v>
      </c>
      <c r="C19" s="239">
        <v>0</v>
      </c>
    </row>
    <row r="20" spans="1:3" x14ac:dyDescent="0.2">
      <c r="A20" t="s">
        <v>780</v>
      </c>
      <c r="B20" s="239">
        <v>0</v>
      </c>
      <c r="C20" s="239">
        <v>0</v>
      </c>
    </row>
    <row r="21" spans="1:3" x14ac:dyDescent="0.2">
      <c r="A21" t="s">
        <v>781</v>
      </c>
      <c r="B21" s="239">
        <v>0</v>
      </c>
      <c r="C21" s="239">
        <v>0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0</v>
      </c>
      <c r="C22" s="230">
        <f>SUM(C19:C21)</f>
        <v>0</v>
      </c>
    </row>
    <row r="23" spans="1:3" x14ac:dyDescent="0.2">
      <c r="B23" s="229"/>
      <c r="C23" s="229"/>
    </row>
    <row r="24" spans="1:3" x14ac:dyDescent="0.2">
      <c r="B24" s="273" t="s">
        <v>783</v>
      </c>
      <c r="C24" s="273"/>
    </row>
    <row r="25" spans="1:3" x14ac:dyDescent="0.2">
      <c r="A25" s="238" t="s">
        <v>788</v>
      </c>
      <c r="B25" s="271" t="s">
        <v>708</v>
      </c>
      <c r="C25" s="272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'DOE25'!F198+'DOE25'!F216+'DOE25'!F234+'DOE25'!F277+'DOE25'!F296+'DOE25'!F315</f>
        <v>0</v>
      </c>
      <c r="C27" s="233">
        <f>'DOE25'!G198+'DOE25'!G216+'DOE25'!G234+'DOE25'!G277+'DOE25'!G296+'DOE25'!G315</f>
        <v>0</v>
      </c>
    </row>
    <row r="28" spans="1:3" x14ac:dyDescent="0.2">
      <c r="A28" t="s">
        <v>779</v>
      </c>
      <c r="B28" s="239">
        <v>0</v>
      </c>
      <c r="C28" s="239">
        <v>0</v>
      </c>
    </row>
    <row r="29" spans="1:3" x14ac:dyDescent="0.2">
      <c r="A29" t="s">
        <v>780</v>
      </c>
      <c r="B29" s="239">
        <v>0</v>
      </c>
      <c r="C29" s="239">
        <v>0</v>
      </c>
    </row>
    <row r="30" spans="1:3" x14ac:dyDescent="0.2">
      <c r="A30" t="s">
        <v>781</v>
      </c>
      <c r="B30" s="239">
        <v>0</v>
      </c>
      <c r="C30" s="239">
        <v>0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8" t="s">
        <v>789</v>
      </c>
      <c r="B34" s="271" t="s">
        <v>709</v>
      </c>
      <c r="C34" s="272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'DOE25'!F199+'DOE25'!F217+'DOE25'!F235+'DOE25'!F278+'DOE25'!F297+'DOE25'!F316</f>
        <v>0</v>
      </c>
      <c r="C36" s="234">
        <f>'DOE25'!G199+'DOE25'!G217+'DOE25'!G235+'DOE25'!G278+'DOE25'!G297+'DOE25'!G316</f>
        <v>0</v>
      </c>
    </row>
    <row r="37" spans="1:3" x14ac:dyDescent="0.2">
      <c r="A37" t="s">
        <v>779</v>
      </c>
      <c r="B37" s="239">
        <v>0</v>
      </c>
      <c r="C37" s="239">
        <v>0</v>
      </c>
    </row>
    <row r="38" spans="1:3" x14ac:dyDescent="0.2">
      <c r="A38" t="s">
        <v>780</v>
      </c>
      <c r="B38" s="239">
        <v>0</v>
      </c>
      <c r="C38" s="239">
        <v>0</v>
      </c>
    </row>
    <row r="39" spans="1:3" x14ac:dyDescent="0.2">
      <c r="A39" t="s">
        <v>781</v>
      </c>
      <c r="B39" s="239">
        <v>0</v>
      </c>
      <c r="C39" s="239">
        <v>0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4" t="str">
        <f>'DOE25'!A2</f>
        <v xml:space="preserve">                    EATON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631554.17000000004</v>
      </c>
      <c r="D5" s="20">
        <f>SUM('DOE25'!L196:L199)+SUM('DOE25'!L214:L217)+SUM('DOE25'!L232:L235)-F5-G5</f>
        <v>631554.17000000004</v>
      </c>
      <c r="E5" s="242"/>
      <c r="F5" s="254">
        <f>SUM('DOE25'!J196:J199)+SUM('DOE25'!J214:J217)+SUM('DOE25'!J232:J235)</f>
        <v>0</v>
      </c>
      <c r="G5" s="53">
        <f>SUM('DOE25'!K196:K199)+SUM('DOE25'!K214:K217)+SUM('DOE25'!K232:K235)</f>
        <v>0</v>
      </c>
      <c r="H5" s="258"/>
    </row>
    <row r="6" spans="1:9" x14ac:dyDescent="0.2">
      <c r="A6" s="32">
        <v>2100</v>
      </c>
      <c r="B6" t="s">
        <v>801</v>
      </c>
      <c r="C6" s="244">
        <f t="shared" si="0"/>
        <v>0</v>
      </c>
      <c r="D6" s="20">
        <f>'DOE25'!L201+'DOE25'!L219+'DOE25'!L237-F6-G6</f>
        <v>0</v>
      </c>
      <c r="E6" s="242"/>
      <c r="F6" s="254">
        <f>'DOE25'!J201+'DOE25'!J219+'DOE25'!J237</f>
        <v>0</v>
      </c>
      <c r="G6" s="53">
        <f>'DOE25'!K201+'DOE25'!K219+'DOE25'!K237</f>
        <v>0</v>
      </c>
      <c r="H6" s="258"/>
    </row>
    <row r="7" spans="1:9" x14ac:dyDescent="0.2">
      <c r="A7" s="32">
        <v>2200</v>
      </c>
      <c r="B7" t="s">
        <v>834</v>
      </c>
      <c r="C7" s="244">
        <f t="shared" si="0"/>
        <v>0</v>
      </c>
      <c r="D7" s="20">
        <f>'DOE25'!L202+'DOE25'!L220+'DOE25'!L238-F7-G7</f>
        <v>0</v>
      </c>
      <c r="E7" s="242"/>
      <c r="F7" s="254">
        <f>'DOE25'!J202+'DOE25'!J220+'DOE25'!J238</f>
        <v>0</v>
      </c>
      <c r="G7" s="53">
        <f>'DOE25'!K202+'DOE25'!K220+'DOE25'!K238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15146.599999999997</v>
      </c>
      <c r="D8" s="242"/>
      <c r="E8" s="20">
        <f>'DOE25'!L203+'DOE25'!L221+'DOE25'!L239-F8-G8-D9-D11</f>
        <v>15146.599999999997</v>
      </c>
      <c r="F8" s="254">
        <f>'DOE25'!J203+'DOE25'!J221+'DOE25'!J239</f>
        <v>0</v>
      </c>
      <c r="G8" s="53">
        <f>'DOE25'!K203+'DOE25'!K221+'DOE25'!K239</f>
        <v>0</v>
      </c>
      <c r="H8" s="258"/>
    </row>
    <row r="9" spans="1:9" x14ac:dyDescent="0.2">
      <c r="A9" s="32">
        <v>2310</v>
      </c>
      <c r="B9" t="s">
        <v>818</v>
      </c>
      <c r="C9" s="244">
        <f t="shared" si="0"/>
        <v>5445.38</v>
      </c>
      <c r="D9" s="243">
        <v>5445.38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3000</v>
      </c>
      <c r="D10" s="242"/>
      <c r="E10" s="243">
        <v>3000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5754.4</v>
      </c>
      <c r="D11" s="243">
        <v>5754.4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0</v>
      </c>
      <c r="D12" s="20">
        <f>'DOE25'!L204+'DOE25'!L222+'DOE25'!L240-F12-G12</f>
        <v>0</v>
      </c>
      <c r="E12" s="242"/>
      <c r="F12" s="254">
        <f>'DOE25'!J204+'DOE25'!J222+'DOE25'!J240</f>
        <v>0</v>
      </c>
      <c r="G12" s="53">
        <f>'DOE25'!K204+'DOE25'!K222+'DOE25'!K240</f>
        <v>0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'DOE25'!L205+'DOE25'!L223+'DOE25'!L241-F13-G13</f>
        <v>0</v>
      </c>
      <c r="F13" s="254">
        <f>'DOE25'!J205+'DOE25'!J223+'DOE25'!J241</f>
        <v>0</v>
      </c>
      <c r="G13" s="53">
        <f>'DOE25'!K205+'DOE25'!K223+'DOE25'!K241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0</v>
      </c>
      <c r="D14" s="20">
        <f>'DOE25'!L206+'DOE25'!L224+'DOE25'!L242-F14-G14</f>
        <v>0</v>
      </c>
      <c r="E14" s="242"/>
      <c r="F14" s="254">
        <f>'DOE25'!J206+'DOE25'!J224+'DOE25'!J242</f>
        <v>0</v>
      </c>
      <c r="G14" s="53">
        <f>'DOE25'!K206+'DOE25'!K224+'DOE25'!K242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34317.279999999999</v>
      </c>
      <c r="D15" s="20">
        <f>'DOE25'!L207+'DOE25'!L225+'DOE25'!L243-F15-G15</f>
        <v>34317.279999999999</v>
      </c>
      <c r="E15" s="242"/>
      <c r="F15" s="254">
        <f>'DOE25'!J207+'DOE25'!J225+'DOE25'!J243</f>
        <v>0</v>
      </c>
      <c r="G15" s="53">
        <f>'DOE25'!K207+'DOE25'!K225+'DOE25'!K243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51</v>
      </c>
      <c r="D16" s="242"/>
      <c r="E16" s="20">
        <f>'DOE25'!L208+'DOE25'!L226+'DOE25'!L244-F16-G16</f>
        <v>51</v>
      </c>
      <c r="F16" s="254">
        <f>'DOE25'!J208+'DOE25'!J226+'DOE25'!J244</f>
        <v>0</v>
      </c>
      <c r="G16" s="53">
        <f>'DOE25'!K208+'DOE25'!K226+'DOE25'!K244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'DOE25'!L250-F17-G17</f>
        <v>0</v>
      </c>
      <c r="E17" s="242"/>
      <c r="F17" s="254">
        <f>'DOE25'!J250</f>
        <v>0</v>
      </c>
      <c r="G17" s="53">
        <f>'DOE25'!K250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'DOE25'!L251-F18-G18</f>
        <v>0</v>
      </c>
      <c r="E18" s="242"/>
      <c r="F18" s="254">
        <f>'DOE25'!J251</f>
        <v>0</v>
      </c>
      <c r="G18" s="53">
        <f>'DOE25'!K251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'DOE25'!L252-F19-G19</f>
        <v>0</v>
      </c>
      <c r="E19" s="242"/>
      <c r="F19" s="254">
        <f>'DOE25'!J252</f>
        <v>0</v>
      </c>
      <c r="G19" s="53">
        <f>'DOE25'!K252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0</v>
      </c>
      <c r="D22" s="242"/>
      <c r="E22" s="242"/>
      <c r="F22" s="254">
        <f>'DOE25'!L254+'DOE25'!L335</f>
        <v>0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0</v>
      </c>
      <c r="D25" s="242"/>
      <c r="E25" s="242"/>
      <c r="F25" s="257"/>
      <c r="G25" s="255"/>
      <c r="H25" s="256">
        <f>'DOE25'!L259+'DOE25'!L260+'DOE25'!L340+'DOE25'!L341</f>
        <v>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0</v>
      </c>
      <c r="D29" s="20">
        <f>'DOE25'!L357+'DOE25'!L358+'DOE25'!L359-'DOE25'!I366-F29-G29</f>
        <v>0</v>
      </c>
      <c r="E29" s="242"/>
      <c r="F29" s="254">
        <f>'DOE25'!J357+'DOE25'!J358+'DOE25'!J359</f>
        <v>0</v>
      </c>
      <c r="G29" s="53">
        <f>'DOE25'!K357+'DOE25'!K358+'DOE25'!K359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0</v>
      </c>
      <c r="D31" s="20">
        <f>'DOE25'!L289+'DOE25'!L308+'DOE25'!L327+'DOE25'!L332+'DOE25'!L333+'DOE25'!L334-F31-G31</f>
        <v>0</v>
      </c>
      <c r="E31" s="242"/>
      <c r="F31" s="254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677071.2300000001</v>
      </c>
      <c r="E33" s="245">
        <f>SUM(E5:E31)</f>
        <v>18197.599999999999</v>
      </c>
      <c r="F33" s="245">
        <f>SUM(F5:F31)</f>
        <v>0</v>
      </c>
      <c r="G33" s="245">
        <f>SUM(G5:G31)</f>
        <v>0</v>
      </c>
      <c r="H33" s="245">
        <f>SUM(H5:H31)</f>
        <v>0</v>
      </c>
    </row>
    <row r="35" spans="2:8" ht="12" thickBot="1" x14ac:dyDescent="0.25">
      <c r="B35" s="252" t="s">
        <v>847</v>
      </c>
      <c r="D35" s="253">
        <f>E33</f>
        <v>18197.599999999999</v>
      </c>
      <c r="E35" s="248"/>
    </row>
    <row r="36" spans="2:8" ht="12" thickTop="1" x14ac:dyDescent="0.2">
      <c r="B36" t="s">
        <v>815</v>
      </c>
      <c r="D36" s="20">
        <f>D33</f>
        <v>677071.2300000001</v>
      </c>
    </row>
    <row r="38" spans="2:8" x14ac:dyDescent="0.2">
      <c r="B38" s="186" t="s">
        <v>903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EATON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26933.61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131805.60999999999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365.75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27299.360000000001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131805.60999999999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233.91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13046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13279.91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131805.60999999999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14019.45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14019.45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131805.60999999999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27299.360000000001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131805.60999999999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435952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83.95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94.77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28.39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112.34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94.77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436064.34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94.77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248149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248149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248149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1032.58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1032.58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</v>
      </c>
    </row>
    <row r="103" spans="1:7" ht="12.75" thickTop="1" thickBot="1" x14ac:dyDescent="0.25">
      <c r="A103" s="33" t="s">
        <v>765</v>
      </c>
      <c r="C103" s="86">
        <f>C62+C80+C90+C102</f>
        <v>685245.92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5094.7700000000004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630706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848.17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631554.17000000004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26346.379999999997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34317.279999999999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60714.659999999996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5003.97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90.8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-94.770000000000437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697268.83000000007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2">
        <f>'DOE25'!F489</f>
        <v>5</v>
      </c>
      <c r="C150" s="152">
        <f>'DOE25'!G489</f>
        <v>0</v>
      </c>
      <c r="D150" s="152">
        <f>'DOE25'!H489</f>
        <v>0</v>
      </c>
      <c r="E150" s="152">
        <f>'DOE25'!I489</f>
        <v>0</v>
      </c>
      <c r="F150" s="152">
        <f>'DOE25'!J489</f>
        <v>0</v>
      </c>
      <c r="G150" s="24" t="s">
        <v>289</v>
      </c>
    </row>
    <row r="151" spans="1:9" x14ac:dyDescent="0.2">
      <c r="A151" s="136" t="s">
        <v>28</v>
      </c>
      <c r="B151" s="151">
        <f>'DOE25'!F490</f>
        <v>0</v>
      </c>
      <c r="C151" s="151">
        <f>'DOE25'!G490</f>
        <v>0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289</v>
      </c>
    </row>
    <row r="152" spans="1:9" x14ac:dyDescent="0.2">
      <c r="A152" s="136" t="s">
        <v>29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 xml:space="preserve">                    EATON SCHOOL DISTRICT</v>
      </c>
    </row>
    <row r="3" spans="1:4" x14ac:dyDescent="0.2">
      <c r="B3" s="187" t="s">
        <v>904</v>
      </c>
    </row>
    <row r="4" spans="1:4" x14ac:dyDescent="0.2">
      <c r="B4" t="s">
        <v>61</v>
      </c>
      <c r="C4" s="178">
        <f>IF('DOE25'!F664+'DOE25'!F669=0,0,ROUND('DOE25'!F671,0))</f>
        <v>0</v>
      </c>
    </row>
    <row r="5" spans="1:4" x14ac:dyDescent="0.2">
      <c r="B5" t="s">
        <v>704</v>
      </c>
      <c r="C5" s="178">
        <f>IF('DOE25'!G664+'DOE25'!G669=0,0,ROUND('DOE25'!G671,0))</f>
        <v>0</v>
      </c>
    </row>
    <row r="6" spans="1:4" x14ac:dyDescent="0.2">
      <c r="B6" t="s">
        <v>62</v>
      </c>
      <c r="C6" s="178">
        <f>IF('DOE25'!H664+'DOE25'!H669=0,0,ROUND('DOE25'!H671,0))</f>
        <v>0</v>
      </c>
    </row>
    <row r="7" spans="1:4" x14ac:dyDescent="0.2">
      <c r="B7" t="s">
        <v>705</v>
      </c>
      <c r="C7" s="178">
        <f>IF('DOE25'!I664+'DOE25'!I669=0,0,ROUND('DOE25'!I671,0))</f>
        <v>0</v>
      </c>
    </row>
    <row r="9" spans="1:4" x14ac:dyDescent="0.2">
      <c r="A9" s="186" t="s">
        <v>94</v>
      </c>
      <c r="B9" s="187" t="s">
        <v>905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630706</v>
      </c>
      <c r="D10" s="181">
        <f>ROUND((C10/$C$28)*100,1)</f>
        <v>91.1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848</v>
      </c>
      <c r="D11" s="181">
        <f>ROUND((C11/$C$28)*100,1)</f>
        <v>0.1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0</v>
      </c>
      <c r="D15" s="181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0</v>
      </c>
      <c r="D16" s="181">
        <f t="shared" si="0"/>
        <v>0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26397</v>
      </c>
      <c r="D17" s="181">
        <f t="shared" si="0"/>
        <v>3.8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0</v>
      </c>
      <c r="D18" s="181">
        <f t="shared" si="0"/>
        <v>0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0</v>
      </c>
      <c r="D20" s="181">
        <f t="shared" si="0"/>
        <v>0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34317</v>
      </c>
      <c r="D21" s="181">
        <f t="shared" si="0"/>
        <v>5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0</v>
      </c>
      <c r="D27" s="181">
        <f t="shared" si="0"/>
        <v>0</v>
      </c>
    </row>
    <row r="28" spans="1:4" x14ac:dyDescent="0.2">
      <c r="B28" s="186" t="s">
        <v>723</v>
      </c>
      <c r="C28" s="179">
        <f>SUM(C10:C27)</f>
        <v>692268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0</v>
      </c>
    </row>
    <row r="30" spans="1:4" x14ac:dyDescent="0.2">
      <c r="B30" s="186" t="s">
        <v>729</v>
      </c>
      <c r="C30" s="179">
        <f>SUM(C28:C29)</f>
        <v>692268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906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435952</v>
      </c>
      <c r="D35" s="181">
        <f t="shared" ref="D35:D40" si="1">ROUND((C35/$C$41)*100,1)</f>
        <v>63.6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207.11000000004424</v>
      </c>
      <c r="D36" s="181">
        <f t="shared" si="1"/>
        <v>0</v>
      </c>
    </row>
    <row r="37" spans="1:4" x14ac:dyDescent="0.2">
      <c r="A37" s="182" t="s">
        <v>851</v>
      </c>
      <c r="B37" s="184" t="s">
        <v>732</v>
      </c>
      <c r="C37" s="178">
        <f>ROUND('DOE25'!F116+'DOE25'!F117,0)</f>
        <v>248149</v>
      </c>
      <c r="D37" s="181">
        <f t="shared" si="1"/>
        <v>36.200000000000003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0</v>
      </c>
      <c r="D38" s="181">
        <f t="shared" si="1"/>
        <v>0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1033</v>
      </c>
      <c r="D39" s="181">
        <f t="shared" si="1"/>
        <v>0.2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685341.1100000001</v>
      </c>
      <c r="D41" s="183">
        <f>SUM(D35:D40)</f>
        <v>100.00000000000001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2"/>
      <c r="K1" s="212"/>
      <c r="L1" s="212"/>
      <c r="M1" s="213"/>
    </row>
    <row r="2" spans="1:26" ht="12.75" x14ac:dyDescent="0.2">
      <c r="A2" s="290" t="s">
        <v>767</v>
      </c>
      <c r="B2" s="291"/>
      <c r="C2" s="291"/>
      <c r="D2" s="291"/>
      <c r="E2" s="291"/>
      <c r="F2" s="288" t="str">
        <f>'DOE25'!A2</f>
        <v xml:space="preserve">                    EATON SCHOOL DISTRICT</v>
      </c>
      <c r="G2" s="289"/>
      <c r="H2" s="289"/>
      <c r="I2" s="289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7"/>
      <c r="B4" s="218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0"/>
      <c r="O29" s="21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280"/>
      <c r="AA29" s="206"/>
      <c r="AB29" s="206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6"/>
      <c r="AO29" s="206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6"/>
      <c r="BB29" s="206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6"/>
      <c r="BO29" s="206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6"/>
      <c r="CB29" s="206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6"/>
      <c r="CO29" s="206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6"/>
      <c r="DB29" s="206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6"/>
      <c r="DO29" s="206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6"/>
      <c r="EB29" s="206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6"/>
      <c r="EO29" s="206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6"/>
      <c r="FB29" s="206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6"/>
      <c r="FO29" s="206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6"/>
      <c r="GB29" s="206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6"/>
      <c r="GO29" s="206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6"/>
      <c r="HB29" s="206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6"/>
      <c r="HO29" s="206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6"/>
      <c r="IB29" s="206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6"/>
      <c r="IO29" s="206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7"/>
      <c r="B30" s="218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0"/>
      <c r="O30" s="21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280"/>
      <c r="AA30" s="206"/>
      <c r="AB30" s="206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6"/>
      <c r="AO30" s="206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6"/>
      <c r="BB30" s="206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6"/>
      <c r="BO30" s="206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6"/>
      <c r="CB30" s="206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6"/>
      <c r="CO30" s="206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6"/>
      <c r="DB30" s="206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6"/>
      <c r="DO30" s="206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6"/>
      <c r="EB30" s="206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6"/>
      <c r="EO30" s="206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6"/>
      <c r="FB30" s="206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6"/>
      <c r="FO30" s="206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6"/>
      <c r="GB30" s="206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6"/>
      <c r="GO30" s="206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6"/>
      <c r="HB30" s="206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6"/>
      <c r="HO30" s="206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6"/>
      <c r="IB30" s="206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6"/>
      <c r="IO30" s="206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7"/>
      <c r="B31" s="218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0"/>
      <c r="O31" s="21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280"/>
      <c r="AA31" s="206"/>
      <c r="AB31" s="206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6"/>
      <c r="AO31" s="206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6"/>
      <c r="BB31" s="206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6"/>
      <c r="BO31" s="206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6"/>
      <c r="CB31" s="206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6"/>
      <c r="CO31" s="206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6"/>
      <c r="DB31" s="206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6"/>
      <c r="DO31" s="206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6"/>
      <c r="EB31" s="206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6"/>
      <c r="EO31" s="206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6"/>
      <c r="FB31" s="206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6"/>
      <c r="FO31" s="206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6"/>
      <c r="GB31" s="206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6"/>
      <c r="GO31" s="206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6"/>
      <c r="HB31" s="206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6"/>
      <c r="HO31" s="206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6"/>
      <c r="IB31" s="206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6"/>
      <c r="IO31" s="206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7"/>
      <c r="B32" s="218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7"/>
      <c r="AO32" s="218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7"/>
      <c r="BB32" s="218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7"/>
      <c r="BO32" s="218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7"/>
      <c r="CB32" s="218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7"/>
      <c r="CO32" s="218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7"/>
      <c r="DB32" s="218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7"/>
      <c r="DO32" s="218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7"/>
      <c r="EB32" s="218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7"/>
      <c r="EO32" s="218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7"/>
      <c r="FB32" s="218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7"/>
      <c r="FO32" s="218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7"/>
      <c r="GB32" s="218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7"/>
      <c r="GO32" s="218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7"/>
      <c r="HB32" s="218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7"/>
      <c r="HO32" s="218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7"/>
      <c r="IB32" s="218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7"/>
      <c r="IO32" s="218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7"/>
      <c r="B33" s="218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0"/>
      <c r="O38" s="21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280"/>
      <c r="AA38" s="206"/>
      <c r="AB38" s="206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6"/>
      <c r="AO38" s="206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6"/>
      <c r="BB38" s="206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6"/>
      <c r="BO38" s="206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6"/>
      <c r="CB38" s="206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6"/>
      <c r="CO38" s="206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6"/>
      <c r="DB38" s="206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6"/>
      <c r="DO38" s="206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6"/>
      <c r="EB38" s="206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6"/>
      <c r="EO38" s="206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6"/>
      <c r="FB38" s="206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6"/>
      <c r="FO38" s="206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6"/>
      <c r="GB38" s="206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6"/>
      <c r="GO38" s="206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6"/>
      <c r="HB38" s="206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6"/>
      <c r="HO38" s="206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6"/>
      <c r="IB38" s="206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6"/>
      <c r="IO38" s="206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7"/>
      <c r="B39" s="218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0"/>
      <c r="O39" s="21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06"/>
      <c r="AB39" s="206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6"/>
      <c r="AO39" s="206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6"/>
      <c r="BB39" s="206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6"/>
      <c r="BO39" s="206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6"/>
      <c r="CB39" s="206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6"/>
      <c r="CO39" s="206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6"/>
      <c r="DB39" s="206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6"/>
      <c r="DO39" s="206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6"/>
      <c r="EB39" s="206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6"/>
      <c r="EO39" s="206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6"/>
      <c r="FB39" s="206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6"/>
      <c r="FO39" s="206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6"/>
      <c r="GB39" s="206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6"/>
      <c r="GO39" s="206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6"/>
      <c r="HB39" s="206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6"/>
      <c r="HO39" s="206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6"/>
      <c r="IB39" s="206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6"/>
      <c r="IO39" s="206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7"/>
      <c r="B40" s="218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0"/>
      <c r="O40" s="21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06"/>
      <c r="AB40" s="206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6"/>
      <c r="AO40" s="206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6"/>
      <c r="BB40" s="206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6"/>
      <c r="BO40" s="206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6"/>
      <c r="CB40" s="206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6"/>
      <c r="CO40" s="206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6"/>
      <c r="DB40" s="206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6"/>
      <c r="DO40" s="206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6"/>
      <c r="EB40" s="206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6"/>
      <c r="EO40" s="206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6"/>
      <c r="FB40" s="206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6"/>
      <c r="FO40" s="206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6"/>
      <c r="GB40" s="206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6"/>
      <c r="GO40" s="206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6"/>
      <c r="HB40" s="206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6"/>
      <c r="HO40" s="206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6"/>
      <c r="IB40" s="206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6"/>
      <c r="IO40" s="206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7"/>
      <c r="B41" s="218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7"/>
      <c r="B60" s="218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7"/>
      <c r="B61" s="218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7"/>
      <c r="B62" s="218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7"/>
      <c r="B63" s="218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7"/>
      <c r="B64" s="218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7"/>
      <c r="B65" s="218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7"/>
      <c r="B66" s="218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7"/>
      <c r="B67" s="218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7"/>
      <c r="B68" s="218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7"/>
      <c r="B69" s="218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9"/>
      <c r="B70" s="220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0"/>
      <c r="B74" s="210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0"/>
      <c r="B75" s="210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0"/>
      <c r="B76" s="210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0"/>
      <c r="B77" s="210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0"/>
      <c r="B78" s="210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0"/>
      <c r="B79" s="210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0"/>
      <c r="B80" s="210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0"/>
      <c r="B81" s="210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0"/>
      <c r="B82" s="210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0"/>
      <c r="B83" s="210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0"/>
      <c r="B84" s="210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0"/>
      <c r="B85" s="210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0"/>
      <c r="B86" s="210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0"/>
      <c r="B87" s="210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0"/>
      <c r="B88" s="210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0"/>
      <c r="B89" s="210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0"/>
      <c r="B90" s="210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2013-08-21T19:55:30Z</cp:lastPrinted>
  <dcterms:created xsi:type="dcterms:W3CDTF">1997-12-04T19:04:30Z</dcterms:created>
  <dcterms:modified xsi:type="dcterms:W3CDTF">2013-09-12T17:33:38Z</dcterms:modified>
</cp:coreProperties>
</file>