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C31" i="2" s="1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L544" i="1" s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J654" i="1"/>
  <c r="J644" i="1"/>
  <c r="L569" i="1"/>
  <c r="I570" i="1"/>
  <c r="I544" i="1"/>
  <c r="J635" i="1"/>
  <c r="G36" i="2"/>
  <c r="L564" i="1"/>
  <c r="G544" i="1"/>
  <c r="H544" i="1"/>
  <c r="K550" i="1"/>
  <c r="C22" i="13"/>
  <c r="C137" i="2"/>
  <c r="C16" i="13"/>
  <c r="H33" i="13"/>
  <c r="J640" i="1" l="1"/>
  <c r="F666" i="1"/>
  <c r="K551" i="1"/>
  <c r="E33" i="13"/>
  <c r="D35" i="13" s="1"/>
  <c r="C80" i="2"/>
  <c r="C103" i="2" s="1"/>
  <c r="C50" i="2"/>
  <c r="J616" i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C28" i="10" s="1"/>
  <c r="G634" i="1"/>
  <c r="J634" i="1" s="1"/>
  <c r="G630" i="1" l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<sst xmlns="http://schemas.openxmlformats.org/spreadsheetml/2006/main" count="3944" uniqueCount="910">
  <si>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</si>
  <si>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</si>
  <si>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</si>
  <si>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</si>
  <si>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</si>
  <si>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</si>
  <si>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</si>
  <si>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</si>
  <si>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</si>
  <si>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</si>
  <si>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</si>
  <si>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</si>
  <si>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</si>
  <si>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</si>
  <si>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</si>
  <si>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</si>
  <si>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</si>
  <si>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</si>
  <si>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</si>
  <si>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</si>
  <si>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</si>
  <si>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</si>
  <si>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</si>
  <si>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</si>
  <si>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</si>
  <si>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</si>
  <si>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</si>
  <si>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</si>
  <si>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</si>
  <si>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</si>
  <si>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</si>
  <si>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</si>
  <si>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</si>
  <si>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</si>
  <si>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</si>
  <si>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</si>
  <si>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</si>
  <si>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</si>
  <si>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</si>
  <si>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</si>
  <si>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</si>
  <si>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</si>
  <si>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</si>
  <si>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</si>
  <si>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</si>
  <si>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</si>
  <si>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</si>
  <si>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</si>
  <si>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</si>
  <si>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</si>
  <si>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</si>
  <si>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</si>
  <si>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</si>
  <si>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</si>
  <si>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</si>
  <si>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</si>
  <si>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</si>
  <si>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</si>
  <si>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</si>
  <si>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</si>
  <si>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</si>
  <si>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</si>
  <si>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</si>
  <si>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</si>
  <si>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</si>
  <si>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</si>
  <si>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</si>
  <si>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</si>
  <si>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</si>
  <si>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</si>
  <si>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</si>
  <si>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</si>
  <si>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</si>
  <si>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</si>
  <si>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</si>
  <si>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</si>
  <si>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</si>
  <si>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</si>
  <si>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</si>
  <si>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</si>
  <si>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</si>
  <si>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</si>
  <si>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</si>
  <si>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</si>
  <si>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</si>
  <si>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</si>
  <si>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</si>
  <si>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</si>
  <si>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</si>
  <si>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</si>
  <si>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</si>
  <si>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</si>
  <si>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</si>
  <si>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</si>
  <si>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</si>
  <si>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</si>
  <si>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</si>
  <si>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</si>
  <si>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</si>
  <si>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</si>
  <si>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</si>
  <si>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</si>
  <si>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</si>
  <si>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</si>
  <si>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</si>
  <si>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</si>
  <si>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</si>
  <si>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</si>
  <si>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</si>
  <si>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</si>
  <si>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</si>
  <si>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</si>
  <si>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</si>
  <si>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</si>
  <si>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</si>
  <si>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</si>
  <si>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</si>
  <si>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</si>
  <si>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</si>
  <si>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</si>
  <si>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</si>
  <si>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</si>
  <si>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</si>
  <si>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</si>
  <si>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</si>
  <si>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</si>
  <si>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</si>
  <si>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</si>
  <si>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</si>
  <si>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</si>
  <si>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</si>
  <si>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</si>
  <si>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</si>
  <si>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</si>
  <si>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</si>
  <si>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</si>
  <si>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</si>
  <si>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</si>
  <si>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</si>
  <si>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</si>
  <si>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</si>
  <si>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</si>
  <si>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</si>
  <si>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</si>
  <si>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</si>
  <si>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</si>
  <si>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</si>
  <si>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</si>
  <si>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</si>
  <si>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</si>
  <si>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</si>
  <si>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</si>
  <si>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</si>
  <si>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</si>
  <si>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</si>
  <si>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</si>
  <si>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</si>
  <si>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</si>
  <si>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</si>
  <si>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</si>
  <si>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</si>
  <si>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</si>
  <si>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</si>
  <si>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</si>
  <si>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</si>
  <si>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</si>
  <si>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</si>
  <si>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</si>
  <si>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</si>
  <si>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</si>
  <si>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</si>
  <si>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</si>
  <si>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</si>
  <si>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</si>
  <si>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</si>
  <si>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</si>
  <si>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</si>
  <si>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</si>
  <si>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</si>
  <si>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</si>
  <si>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</si>
  <si>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</si>
  <si>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</si>
  <si>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</si>
  <si>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</si>
  <si>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</si>
  <si>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</si>
  <si>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</si>
  <si>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</si>
  <si>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</si>
  <si>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</si>
  <si>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</si>
  <si>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</si>
  <si>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</si>
  <si>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</si>
  <si>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</si>
  <si>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</si>
  <si>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</si>
  <si>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</si>
  <si>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</si>
  <si>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</si>
  <si>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</si>
  <si>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</si>
  <si>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</si>
  <si>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</si>
  <si>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</si>
  <si>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</si>
  <si>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</si>
  <si>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</si>
  <si>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</si>
  <si>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</si>
  <si>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</si>
  <si>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</si>
  <si>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</si>
  <si>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</si>
  <si>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</si>
  <si>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</si>
  <si>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</si>
  <si>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</si>
  <si>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</si>
  <si>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</si>
  <si>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</si>
  <si>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</si>
  <si>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</si>
  <si>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</si>
  <si>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</si>
  <si>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</si>
  <si>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</si>
  <si>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</si>
  <si>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</si>
  <si>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</si>
  <si>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</si>
  <si>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</si>
  <si>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</si>
  <si>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</si>
  <si>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</si>
  <si>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</si>
  <si>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</si>
  <si>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</si>
  <si>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</si>
  <si>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</si>
  <si>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</si>
  <si>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</si>
  <si>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</si>
  <si>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</si>
  <si>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</si>
  <si>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</si>
  <si>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</si>
  <si>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</si>
  <si>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</si>
  <si>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</si>
  <si>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</si>
  <si>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</si>
  <si>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</si>
  <si>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</si>
  <si>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</si>
  <si>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</si>
  <si>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</si>
  <si>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</si>
  <si>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</si>
  <si>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</si>
  <si>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</si>
  <si>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</si>
  <si>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</si>
  <si>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</si>
  <si>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</si>
  <si>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</si>
  <si>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</si>
  <si>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</si>
  <si>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</si>
  <si>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</si>
  <si>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</si>
  <si>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</si>
  <si>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</si>
  <si>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</si>
  <si>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</si>
  <si>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</si>
  <si>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</si>
  <si>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</si>
  <si>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</si>
  <si>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</si>
  <si>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</si>
  <si>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</si>
  <si>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</si>
  <si>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</si>
  <si>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</si>
  <si>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</si>
  <si>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</si>
  <si>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</si>
  <si>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</si>
  <si>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</si>
  <si>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</si>
  <si>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</si>
  <si>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</si>
  <si>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</si>
  <si>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</si>
  <si>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</si>
  <si>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</si>
  <si>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</si>
  <si>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</si>
  <si>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</si>
  <si>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</si>
  <si>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</si>
  <si>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</si>
  <si>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</si>
  <si>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</si>
  <si>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</si>
  <si>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</si>
  <si>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</si>
  <si>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</si>
  <si>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</si>
  <si>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</si>
  <si>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</si>
  <si>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</si>
  <si>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</si>
  <si>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</si>
  <si>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</si>
  <si>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</si>
  <si>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</si>
  <si>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</si>
  <si>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</si>
  <si>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</si>
  <si>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</si>
  <si>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</si>
  <si>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</si>
  <si>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</si>
  <si>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</si>
  <si>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</si>
  <si>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</si>
  <si>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</si>
  <si>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</si>
  <si>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</si>
  <si>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</si>
  <si>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</si>
  <si>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</si>
  <si>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</si>
  <si>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</si>
  <si>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</si>
  <si>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</si>
  <si>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</si>
  <si>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</si>
  <si>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</si>
  <si>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</si>
  <si>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</si>
  <si>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</si>
  <si>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</si>
  <si>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</si>
  <si>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</si>
  <si>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</si>
  <si>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</si>
  <si>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</si>
  <si>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</si>
  <si>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</si>
  <si>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</si>
  <si>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</si>
  <si>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</si>
  <si>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</si>
  <si>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</si>
  <si>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</si>
  <si>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</si>
  <si>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</si>
  <si>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</si>
  <si>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</si>
  <si>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</si>
  <si>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</si>
  <si>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</si>
  <si>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</si>
  <si>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</si>
  <si>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</si>
  <si>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</si>
  <si>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</si>
  <si>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</si>
  <si>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</si>
  <si>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</si>
  <si>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</si>
  <si>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</si>
  <si>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</si>
  <si>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</si>
  <si>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</si>
  <si>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</si>
  <si>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</si>
  <si>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</si>
  <si>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</si>
  <si>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</si>
  <si>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</si>
  <si>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</si>
  <si>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</si>
  <si>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</si>
  <si>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</si>
  <si>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</si>
  <si>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</si>
  <si>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</si>
  <si>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</si>
  <si>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</si>
  <si>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</si>
  <si>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</si>
  <si>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</si>
  <si>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</si>
  <si>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</si>
  <si>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</si>
  <si>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</si>
  <si>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</si>
  <si>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</si>
  <si>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</si>
  <si>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</si>
  <si>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</si>
  <si>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</si>
  <si>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</si>
  <si>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</si>
  <si>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</si>
  <si>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</si>
  <si>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</si>
  <si>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</si>
  <si>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</si>
  <si>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</si>
  <si>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</si>
  <si>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</si>
  <si>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</si>
  <si>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</si>
  <si>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</si>
  <si>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</si>
  <si>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</si>
  <si>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</si>
  <si>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</si>
  <si>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</si>
  <si>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</si>
  <si>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</si>
  <si>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</si>
  <si>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</si>
  <si>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</si>
  <si>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</si>
  <si>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</si>
  <si>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</si>
  <si>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</si>
  <si>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</si>
  <si>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</si>
  <si>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</si>
  <si>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</si>
  <si>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</si>
  <si>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</si>
  <si>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</si>
  <si>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</si>
  <si>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</si>
  <si>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</si>
  <si>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</si>
  <si>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</si>
  <si>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</si>
  <si>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</si>
  <si>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</si>
  <si>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</si>
  <si>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</si>
  <si>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</si>
  <si>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</si>
  <si>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</si>
  <si>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</si>
  <si>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</si>
  <si>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</si>
  <si>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</si>
  <si>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</si>
  <si>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</si>
  <si>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</si>
  <si>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</si>
  <si>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</si>
  <si>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</si>
  <si>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</si>
  <si>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</si>
  <si>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</si>
  <si>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</si>
  <si>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</si>
  <si>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</si>
  <si>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</si>
  <si>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</si>
  <si>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</si>
  <si>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</si>
  <si>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</si>
  <si>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</si>
  <si>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</si>
  <si>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</si>
  <si>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</si>
  <si>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</si>
  <si>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</si>
  <si>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</si>
  <si>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</si>
  <si>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</si>
  <si>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</si>
  <si>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</si>
  <si>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</si>
  <si>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</si>
  <si>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</si>
  <si>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</si>
  <si>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</si>
  <si>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</si>
  <si>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</si>
  <si>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</si>
  <si>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</si>
  <si>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</si>
  <si>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</si>
  <si>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</si>
  <si>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</si>
  <si>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</si>
  <si>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</si>
  <si>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</si>
  <si>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</si>
  <si>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</si>
  <si>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</si>
  <si>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</si>
  <si>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</si>
  <si>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</si>
  <si>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</si>
  <si>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</si>
  <si>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</si>
  <si>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</si>
  <si>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</si>
  <si>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</si>
  <si>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</si>
  <si>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</si>
  <si>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</si>
  <si>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</si>
  <si>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</si>
  <si>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</si>
  <si>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</si>
  <si>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</si>
  <si>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</si>
  <si>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</si>
  <si>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</si>
  <si>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</si>
  <si>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</si>
  <si>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</si>
  <si>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</si>
  <si>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</si>
  <si>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</si>
  <si>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</si>
  <si>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</si>
  <si>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</si>
  <si>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</si>
  <si>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</si>
  <si>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</si>
  <si>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</si>
  <si>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</si>
  <si>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</si>
  <si>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</si>
  <si>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</si>
  <si>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</si>
  <si>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</si>
  <si>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</si>
  <si>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</si>
  <si>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</si>
  <si>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</si>
  <si>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</si>
  <si>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</si>
  <si>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</si>
  <si>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</si>
  <si>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</si>
  <si>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</si>
  <si>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</si>
  <si>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</si>
  <si>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</si>
  <si>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</si>
  <si>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</si>
  <si>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</si>
  <si>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</si>
  <si>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</si>
  <si>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</si>
  <si>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</si>
  <si>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</si>
  <si>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</si>
  <si>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</si>
  <si>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</si>
  <si>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</si>
  <si>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</si>
  <si>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</si>
  <si>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</si>
  <si>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</si>
  <si>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</si>
  <si>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</si>
  <si>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</si>
  <si>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</si>
  <si>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</si>
  <si>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</si>
  <si>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</si>
  <si>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</si>
  <si>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</si>
  <si>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</si>
  <si>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</si>
  <si>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</si>
  <si>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</si>
  <si>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</si>
  <si>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</si>
  <si>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</si>
  <si>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</si>
  <si>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</si>
  <si>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</si>
  <si>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</si>
  <si>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</si>
  <si>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</si>
  <si>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</si>
  <si>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</si>
  <si>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</si>
  <si>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</si>
  <si>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</si>
  <si>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</si>
  <si>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</si>
  <si>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</si>
  <si>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</si>
  <si>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</si>
  <si>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</si>
  <si>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</si>
  <si>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</si>
  <si>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</si>
  <si>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</si>
  <si>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</si>
  <si>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</si>
  <si>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</si>
  <si>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</si>
  <si>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</si>
  <si>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</si>
  <si>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</si>
  <si>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</si>
  <si>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</si>
  <si>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</si>
  <si>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</si>
  <si>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</si>
  <si>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</si>
  <si>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</si>
  <si>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</si>
  <si>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</si>
  <si>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</si>
  <si>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</si>
  <si>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</si>
  <si>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</si>
  <si>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</si>
  <si>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</si>
  <si>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</si>
  <si>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</si>
  <si>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</si>
  <si>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</si>
  <si>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</si>
  <si>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</si>
  <si>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</si>
  <si>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</si>
  <si>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</si>
  <si>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</si>
  <si>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</si>
  <si>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</si>
  <si>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</si>
  <si>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</si>
  <si>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</si>
  <si>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</si>
  <si>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</si>
  <si>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</si>
  <si>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</si>
  <si>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</si>
  <si>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</si>
  <si>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</si>
  <si>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</si>
  <si>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</si>
  <si>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</si>
  <si>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</si>
  <si>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</si>
  <si>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</si>
  <si>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</si>
  <si>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</si>
  <si>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</si>
  <si>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</si>
  <si>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</si>
  <si>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</si>
  <si>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</si>
  <si>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</si>
  <si>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</si>
  <si>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</si>
  <si>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</si>
  <si>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</si>
  <si>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</si>
  <si>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</si>
  <si>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</si>
  <si>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</si>
  <si>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</si>
  <si>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</si>
  <si>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</si>
  <si>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</si>
  <si>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</si>
  <si>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</si>
  <si>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</si>
  <si>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</si>
  <si>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</si>
  <si>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</si>
  <si>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</si>
  <si>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</si>
  <si>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</si>
  <si>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</si>
  <si>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</si>
  <si>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</si>
  <si>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</si>
  <si>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</si>
  <si>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</si>
  <si>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</si>
  <si>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</si>
  <si>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</si>
  <si>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</si>
  <si>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</si>
  <si>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</si>
  <si>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</si>
  <si>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</si>
  <si>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</si>
  <si>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</si>
  <si>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</si>
  <si>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</si>
  <si>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</si>
  <si>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</si>
  <si>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</si>
  <si>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</si>
  <si>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</si>
  <si>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</si>
  <si>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</si>
  <si>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</si>
  <si>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</si>
  <si>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</si>
  <si>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</si>
  <si>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</si>
  <si>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</si>
  <si>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</si>
  <si>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</si>
  <si>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</si>
  <si>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</si>
  <si>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</si>
  <si>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</si>
  <si>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</si>
  <si>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</si>
  <si>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</si>
  <si>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</si>
  <si>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</si>
  <si>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</si>
  <si>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</si>
  <si>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</si>
  <si>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</si>
  <si>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</si>
  <si>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</si>
  <si>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</si>
  <si>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</si>
  <si>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</si>
  <si>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</si>
  <si>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</si>
  <si>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</si>
  <si>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</si>
  <si>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</si>
  <si>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</si>
  <si>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</si>
  <si>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</si>
  <si>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</si>
  <si>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</si>
  <si>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</si>
  <si>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</si>
  <si>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</si>
  <si>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</si>
  <si>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</si>
  <si>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</si>
  <si>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</si>
  <si>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</si>
  <si>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</si>
  <si>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</si>
  <si>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</si>
  <si>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</si>
  <si>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</si>
  <si>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</si>
  <si>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</si>
  <si>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</si>
  <si>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</si>
  <si>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</si>
  <si>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</si>
  <si>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</si>
  <si>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</si>
  <si>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</si>
  <si>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</si>
  <si>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</si>
  <si>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</si>
  <si>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</si>
  <si>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</si>
  <si>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</si>
  <si>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</si>
  <si>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</si>
  <si>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</si>
  <si>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</si>
  <si>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</si>
  <si>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</si>
  <si>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</si>
  <si>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</si>
  <si>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</si>
  <si>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</si>
  <si>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</si>
  <si>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</si>
  <si>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</si>
  <si>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</si>
  <si>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</si>
  <si>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</si>
  <si>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</si>
  <si>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</si>
  <si>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</si>
  <si>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</si>
  <si>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</si>
  <si>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</si>
  <si>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</si>
  <si>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</si>
  <si>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</si>
  <si>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</si>
  <si>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</si>
  <si>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</si>
  <si>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</si>
  <si>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</si>
  <si>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</si>
  <si>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</si>
  <si>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</si>
  <si>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</si>
  <si>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</si>
  <si>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</si>
  <si>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</si>
  <si>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</si>
  <si>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</si>
  <si>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</si>
  <si>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</si>
  <si>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</si>
  <si>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</si>
  <si>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</si>
  <si>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</si>
  <si>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</si>
  <si>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</si>
  <si>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</si>
  <si>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</si>
  <si>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</si>
  <si>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</si>
  <si>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</si>
  <si>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</si>
  <si>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</si>
  <si>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</si>
  <si>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</si>
  <si>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</si>
  <si>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</si>
  <si>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</si>
  <si>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</si>
  <si>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</si>
  <si>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</si>
  <si>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</si>
  <si>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</si>
  <si>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</si>
  <si>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</si>
  <si>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</si>
  <si>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</si>
  <si>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</si>
  <si>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</si>
  <si>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</si>
  <si>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</si>
  <si>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</si>
  <si>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</si>
  <si>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</si>
  <si>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</si>
  <si>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</si>
  <si>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</si>
  <si>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</si>
  <si>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</si>
  <si>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</si>
  <si>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</si>
  <si>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</si>
  <si>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</si>
  <si>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</si>
  <si>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</si>
  <si>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</si>
  <si>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</si>
  <si>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</si>
  <si>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</si>
  <si>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</si>
  <si>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</si>
  <si>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</si>
  <si>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</si>
  <si>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</si>
  <si>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</si>
  <si>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</si>
  <si>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</si>
  <si>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</si>
  <si>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</si>
  <si>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</si>
  <si>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</si>
  <si>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</si>
  <si>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</si>
  <si>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</si>
  <si>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</si>
  <si>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</si>
  <si>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</si>
  <si>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</si>
  <si>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</si>
  <si>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</si>
  <si>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</si>
  <si>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</si>
  <si>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</si>
  <si>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</si>
  <si>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</si>
  <si>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</si>
  <si>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</si>
  <si>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</si>
  <si>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</si>
  <si>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</si>
  <si>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</si>
  <si>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</si>
  <si>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</si>
  <si>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</si>
  <si>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</si>
  <si>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</si>
  <si>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</si>
  <si>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</si>
  <si>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</si>
  <si>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</si>
  <si>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ELLSWORTH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</si>
</sst>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G668" sqref="G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162</v>
      </c>
      <c r="C2" s="21">
        <v>162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-9935.68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13199.78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46003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500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36567.32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13199.78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18461.919999999998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36461.919999999998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13199.78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105.4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105.4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13199.78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36567.32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13199.78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80136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18000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98136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5.84</v>
      </c>
      <c r="G95" s="18"/>
      <c r="H95" s="18"/>
      <c r="I95" s="18"/>
      <c r="J95" s="18">
        <v>63.97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5.84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63.97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98141.84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63.97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13548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32867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46415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46415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7232.54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7232.54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10000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161789.38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63.97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147695.35999999999</v>
      </c>
      <c r="I196" s="18"/>
      <c r="J196" s="18"/>
      <c r="K196" s="18"/>
      <c r="L196" s="19">
        <f>SUM(F196:K196)</f>
        <v>147695.35999999999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825</v>
      </c>
      <c r="G203" s="18"/>
      <c r="H203" s="18">
        <v>9617.73</v>
      </c>
      <c r="I203" s="18">
        <v>9</v>
      </c>
      <c r="J203" s="18"/>
      <c r="K203" s="18">
        <v>235.79</v>
      </c>
      <c r="L203" s="19">
        <f t="shared" si="0"/>
        <v>10687.52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7200</v>
      </c>
      <c r="I207" s="18"/>
      <c r="J207" s="18"/>
      <c r="K207" s="18"/>
      <c r="L207" s="19">
        <f t="shared" si="0"/>
        <v>7200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825</v>
      </c>
      <c r="G210" s="41">
        <f t="shared" si="1"/>
        <v>0</v>
      </c>
      <c r="H210" s="41">
        <f t="shared" si="1"/>
        <v>164513.09</v>
      </c>
      <c r="I210" s="41">
        <f t="shared" si="1"/>
        <v>9</v>
      </c>
      <c r="J210" s="41">
        <f t="shared" si="1"/>
        <v>0</v>
      </c>
      <c r="K210" s="41">
        <f t="shared" si="1"/>
        <v>235.79</v>
      </c>
      <c r="L210" s="41">
        <f t="shared" si="1"/>
        <v>165582.87999999998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34491.58</v>
      </c>
      <c r="I232" s="18"/>
      <c r="J232" s="18"/>
      <c r="K232" s="18"/>
      <c r="L232" s="19">
        <f>SUM(F232:K232)</f>
        <v>34491.58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34491.58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34491.58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825</v>
      </c>
      <c r="G256" s="41">
        <f t="shared" si="8"/>
        <v>0</v>
      </c>
      <c r="H256" s="41">
        <f t="shared" si="8"/>
        <v>199004.66999999998</v>
      </c>
      <c r="I256" s="41">
        <f t="shared" si="8"/>
        <v>9</v>
      </c>
      <c r="J256" s="41">
        <f t="shared" si="8"/>
        <v>0</v>
      </c>
      <c r="K256" s="41">
        <f t="shared" si="8"/>
        <v>235.79</v>
      </c>
      <c r="L256" s="41">
        <f t="shared" si="8"/>
        <v>200074.45999999996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825</v>
      </c>
      <c r="G270" s="42">
        <f t="shared" si="11"/>
        <v>0</v>
      </c>
      <c r="H270" s="42">
        <f t="shared" si="11"/>
        <v>199004.66999999998</v>
      </c>
      <c r="I270" s="42">
        <f t="shared" si="11"/>
        <v>9</v>
      </c>
      <c r="J270" s="42">
        <f t="shared" si="11"/>
        <v>0</v>
      </c>
      <c r="K270" s="42">
        <f t="shared" si="11"/>
        <v>235.79</v>
      </c>
      <c r="L270" s="42">
        <f t="shared" si="11"/>
        <v>200074.45999999996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63.97</v>
      </c>
      <c r="I396" s="18"/>
      <c r="J396" s="24" t="s">
        <v>289</v>
      </c>
      <c r="K396" s="24" t="s">
        <v>289</v>
      </c>
      <c r="L396" s="56">
        <f t="shared" si="26"/>
        <v>63.97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63.97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63.97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63.97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63.97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18000</v>
      </c>
      <c r="L422" s="56">
        <f t="shared" si="29"/>
        <v>18000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18000</v>
      </c>
      <c r="L426" s="47">
        <f t="shared" si="30"/>
        <v>18000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18000</v>
      </c>
      <c r="L433" s="47">
        <f t="shared" si="32"/>
        <v>18000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v>13199.78</v>
      </c>
      <c r="I439" s="56">
        <f t="shared" si="33"/>
        <v>13199.78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13199.78</v>
      </c>
      <c r="I445" s="13">
        <f>SUM(I438:I444)</f>
        <v>13199.78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v>13199.78</v>
      </c>
      <c r="I458" s="56">
        <f t="shared" si="34"/>
        <v>13199.78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13199.78</v>
      </c>
      <c r="I459" s="83">
        <f>SUM(I453:I458)</f>
        <v>13199.78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13199.78</v>
      </c>
      <c r="I460" s="42">
        <f>I451+I459</f>
        <v>13199.78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38390.480000000003</v>
      </c>
      <c r="G464" s="18"/>
      <c r="H464" s="18"/>
      <c r="I464" s="18"/>
      <c r="J464" s="18">
        <v>31135.81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161789.38</v>
      </c>
      <c r="G467" s="18"/>
      <c r="H467" s="18"/>
      <c r="I467" s="18"/>
      <c r="J467" s="18">
        <v>63.97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161789.38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63.97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200074.46</v>
      </c>
      <c r="G471" s="18"/>
      <c r="H471" s="18"/>
      <c r="I471" s="18"/>
      <c r="J471" s="18">
        <v>18000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200074.46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18000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105.40000000002328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13199.780000000002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524.66999999999996</v>
      </c>
      <c r="G530" s="18">
        <v>226.46</v>
      </c>
      <c r="H530" s="18">
        <v>8.02</v>
      </c>
      <c r="I530" s="18"/>
      <c r="J530" s="18"/>
      <c r="K530" s="18"/>
      <c r="L530" s="88">
        <f>SUM(F530:K530)</f>
        <v>759.15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524.66999999999996</v>
      </c>
      <c r="G533" s="89">
        <f t="shared" ref="G533:L533" si="38">SUM(G530:G532)</f>
        <v>226.46</v>
      </c>
      <c r="H533" s="89">
        <f t="shared" si="38"/>
        <v>8.02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759.15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524.66999999999996</v>
      </c>
      <c r="G544" s="89">
        <f t="shared" ref="G544:L544" si="41">G523+G528+G533+G538+G543</f>
        <v>226.46</v>
      </c>
      <c r="H544" s="89">
        <f t="shared" si="41"/>
        <v>8.02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759.15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759.15</v>
      </c>
      <c r="I548" s="87">
        <f>L535</f>
        <v>0</v>
      </c>
      <c r="J548" s="87">
        <f>L540</f>
        <v>0</v>
      </c>
      <c r="K548" s="87">
        <f>SUM(F548:J548)</f>
        <v>759.15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759.15</v>
      </c>
      <c r="I551" s="89">
        <f t="shared" si="42"/>
        <v>0</v>
      </c>
      <c r="J551" s="89">
        <f t="shared" si="42"/>
        <v>0</v>
      </c>
      <c r="K551" s="89">
        <f t="shared" si="42"/>
        <v>759.15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147695.35999999999</v>
      </c>
      <c r="G574" s="18"/>
      <c r="H574" s="18">
        <v>34491.58</v>
      </c>
      <c r="I574" s="87">
        <f>SUM(F574:H574)</f>
        <v>182186.94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7200</v>
      </c>
      <c r="I590" s="18"/>
      <c r="J590" s="18"/>
      <c r="K590" s="104">
        <f t="shared" ref="K590:K596" si="48">SUM(H590:J590)</f>
        <v>7200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7200</v>
      </c>
      <c r="I597" s="108">
        <f>SUM(I590:I596)</f>
        <v>0</v>
      </c>
      <c r="J597" s="108">
        <f>SUM(J590:J596)</f>
        <v>0</v>
      </c>
      <c r="K597" s="108">
        <f>SUM(K590:K596)</f>
        <v>7200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36567.32</v>
      </c>
      <c r="H616" s="109">
        <f>SUM(F51)</f>
        <v>36567.32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13199.78</v>
      </c>
      <c r="H620" s="109">
        <f>SUM(J51)</f>
        <v>13199.78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105.4</v>
      </c>
      <c r="H621" s="109">
        <f>F475</f>
        <v>105.40000000002328</v>
      </c>
      <c r="I621" s="121" t="s">
        <v>101</v>
      </c>
      <c r="J621" s="109">
        <f t="shared" ref="J621:J654" si="50">G621-H621</f>
        <v>-2.3277380023500882E-11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13199.78</v>
      </c>
      <c r="H625" s="109">
        <f>J475</f>
        <v>13199.780000000002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161789.38</v>
      </c>
      <c r="H626" s="104">
        <f>SUM(F467)</f>
        <v>161789.38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63.97</v>
      </c>
      <c r="H630" s="104">
        <f>SUM(J467)</f>
        <v>63.97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200074.45999999996</v>
      </c>
      <c r="H631" s="104">
        <f>SUM(F471)</f>
        <v>200074.46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63.97</v>
      </c>
      <c r="H636" s="164">
        <f>SUM(J467)</f>
        <v>63.97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18000</v>
      </c>
      <c r="H637" s="164">
        <f>SUM(J471)</f>
        <v>18000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13199.78</v>
      </c>
      <c r="H640" s="104">
        <f>SUM(H460)</f>
        <v>13199.78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13199.78</v>
      </c>
      <c r="H641" s="104">
        <f>SUM(I460)</f>
        <v>13199.78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63.97</v>
      </c>
      <c r="H643" s="104">
        <f>H407</f>
        <v>63.97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63.97</v>
      </c>
      <c r="H645" s="104">
        <f>L407</f>
        <v>63.97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7200</v>
      </c>
      <c r="H646" s="104">
        <f>L207+L225+L243</f>
        <v>7200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7200</v>
      </c>
      <c r="H648" s="104">
        <f>H597</f>
        <v>7200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165582.87999999998</v>
      </c>
      <c r="G659" s="19">
        <f>(L228+L308+L358)</f>
        <v>0</v>
      </c>
      <c r="H659" s="19">
        <f>(L246+L327+L359)</f>
        <v>34491.58</v>
      </c>
      <c r="I659" s="19">
        <f>SUM(F659:H659)</f>
        <v>200074.45999999996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7200</v>
      </c>
      <c r="G661" s="19">
        <f>(L225+L305)-(J225+J305)</f>
        <v>0</v>
      </c>
      <c r="H661" s="19">
        <f>(L243+L324)-(J243+J324)</f>
        <v>0</v>
      </c>
      <c r="I661" s="19">
        <f>SUM(F661:H661)</f>
        <v>7200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147695.35999999999</v>
      </c>
      <c r="G662" s="199">
        <f>SUM(G574:G586)+SUM(I601:I603)+L611</f>
        <v>0</v>
      </c>
      <c r="H662" s="199">
        <f>SUM(H574:H586)+SUM(J601:J603)+L612</f>
        <v>34491.58</v>
      </c>
      <c r="I662" s="19">
        <f>SUM(F662:H662)</f>
        <v>182186.94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10687.51999999999</v>
      </c>
      <c r="G663" s="19">
        <f>G659-SUM(G660:G662)</f>
        <v>0</v>
      </c>
      <c r="H663" s="19">
        <f>H659-SUM(H660:H662)</f>
        <v>0</v>
      </c>
      <c r="I663" s="19">
        <f>I659-SUM(I660:I662)</f>
        <v>10687.51999999996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-10687.52</v>
      </c>
      <c r="G668" s="18"/>
      <c r="H668" s="18"/>
      <c r="I668" s="19">
        <f>SUM(F668:H668)</f>
        <v>-10687.52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ELLSWORTH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ELLSWORTH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182186.94</v>
      </c>
      <c r="D5" s="20">
        <f>SUM('DOE25'!L196:L199)+SUM('DOE25'!L214:L217)+SUM('DOE25'!L232:L235)-F5-G5</f>
        <v>182186.94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'DOE25'!L201+'DOE25'!L219+'DOE25'!L237-F6-G6</f>
        <v>0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3825.5899999999992</v>
      </c>
      <c r="D8" s="243"/>
      <c r="E8" s="20">
        <f>'DOE25'!L203+'DOE25'!L221+'DOE25'!L239-F8-G8-D9-D11</f>
        <v>3589.7999999999993</v>
      </c>
      <c r="F8" s="255">
        <f>'DOE25'!J203+'DOE25'!J221+'DOE25'!J239</f>
        <v>0</v>
      </c>
      <c r="G8" s="53">
        <f>'DOE25'!K203+'DOE25'!K221+'DOE25'!K239</f>
        <v>235.79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4275.5200000000004</v>
      </c>
      <c r="D9" s="244">
        <v>4275.5200000000004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2500</v>
      </c>
      <c r="D10" s="243"/>
      <c r="E10" s="244">
        <v>2500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2586.41</v>
      </c>
      <c r="D11" s="244">
        <v>2586.41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7200</v>
      </c>
      <c r="D15" s="20">
        <f>'DOE25'!L207+'DOE25'!L225+'DOE25'!L243-F15-G15</f>
        <v>7200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196248.87</v>
      </c>
      <c r="E33" s="246">
        <f>SUM(E5:E31)</f>
        <v>6089.7999999999993</v>
      </c>
      <c r="F33" s="246">
        <f>SUM(F5:F31)</f>
        <v>0</v>
      </c>
      <c r="G33" s="246">
        <f>SUM(G5:G31)</f>
        <v>235.79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6089.7999999999993</v>
      </c>
      <c r="E35" s="249"/>
    </row>
    <row r="36" spans="2:8" ht="12" thickTop="1" x14ac:dyDescent="0.2">
      <c r="B36" t="s">
        <v>815</v>
      </c>
      <c r="D36" s="20">
        <f>D33</f>
        <v>196248.87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-9935.68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13199.78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46003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36567.32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13199.78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18461.919999999998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36461.919999999998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13199.78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105.4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105.4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13199.78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36567.32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13199.78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98136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5.84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63.97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5.84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63.97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98141.84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63.97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13548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32867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46415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46415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7232.54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7232.54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10000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161789.38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63.97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182186.94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182186.94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10687.52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7200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17887.52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18000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63.97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-63.97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18000</v>
      </c>
    </row>
    <row r="144" spans="1:7" ht="12.75" thickTop="1" thickBot="1" x14ac:dyDescent="0.25">
      <c r="A144" s="33" t="s">
        <v>244</v>
      </c>
      <c r="C144" s="86">
        <f>(C114+C127+C143)</f>
        <v>200074.46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18000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ELLSWORTH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182187</v>
      </c>
      <c r="D10" s="182">
        <f>ROUND((C10/$C$28)*100,1)</f>
        <v>91.1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10688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7200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200075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200075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98136</v>
      </c>
      <c r="D35" s="182">
        <f t="shared" ref="D35:D40" si="1">ROUND((C35/$C$41)*100,1)</f>
        <v>64.599999999999994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69.809999999997672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46415</v>
      </c>
      <c r="D37" s="182">
        <f t="shared" si="1"/>
        <v>30.6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7233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151853.81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ELLSWORTH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2013-10-03T17:44:43Z</cp:lastPrinted>
  <dcterms:created xsi:type="dcterms:W3CDTF">1997-12-04T19:04:30Z</dcterms:created>
  <dcterms:modified xsi:type="dcterms:W3CDTF">2013-10-03T17:45:33Z</dcterms:modified>
</cp:coreProperties>
</file>