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C119" i="2" s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L246" i="1" s="1"/>
  <c r="F7" i="13"/>
  <c r="D7" i="13" s="1"/>
  <c r="C7" i="13" s="1"/>
  <c r="G7" i="13"/>
  <c r="L202" i="1"/>
  <c r="L220" i="1"/>
  <c r="L238" i="1"/>
  <c r="F12" i="13"/>
  <c r="G12" i="13"/>
  <c r="L204" i="1"/>
  <c r="C120" i="2" s="1"/>
  <c r="L222" i="1"/>
  <c r="L240" i="1"/>
  <c r="F14" i="13"/>
  <c r="G14" i="13"/>
  <c r="L206" i="1"/>
  <c r="C20" i="10" s="1"/>
  <c r="L224" i="1"/>
  <c r="L242" i="1"/>
  <c r="F15" i="13"/>
  <c r="G15" i="13"/>
  <c r="L207" i="1"/>
  <c r="C21" i="10" s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G660" i="1" s="1"/>
  <c r="L358" i="1"/>
  <c r="L359" i="1"/>
  <c r="I366" i="1"/>
  <c r="J289" i="1"/>
  <c r="J308" i="1"/>
  <c r="J327" i="1"/>
  <c r="K289" i="1"/>
  <c r="K308" i="1"/>
  <c r="K327" i="1"/>
  <c r="L275" i="1"/>
  <c r="E108" i="2" s="1"/>
  <c r="L276" i="1"/>
  <c r="E109" i="2" s="1"/>
  <c r="L277" i="1"/>
  <c r="L278" i="1"/>
  <c r="L280" i="1"/>
  <c r="E117" i="2" s="1"/>
  <c r="L281" i="1"/>
  <c r="E118" i="2" s="1"/>
  <c r="L282" i="1"/>
  <c r="E119" i="2" s="1"/>
  <c r="L283" i="1"/>
  <c r="E120" i="2" s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32" i="10" s="1"/>
  <c r="L260" i="1"/>
  <c r="C25" i="10" s="1"/>
  <c r="L340" i="1"/>
  <c r="L341" i="1"/>
  <c r="L254" i="1"/>
  <c r="C129" i="2" s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35" i="10" s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F168" i="1" s="1"/>
  <c r="G146" i="1"/>
  <c r="G161" i="1"/>
  <c r="H146" i="1"/>
  <c r="H161" i="1"/>
  <c r="H168" i="1" s="1"/>
  <c r="I146" i="1"/>
  <c r="I161" i="1"/>
  <c r="C12" i="10"/>
  <c r="C13" i="10"/>
  <c r="C19" i="10"/>
  <c r="L249" i="1"/>
  <c r="L331" i="1"/>
  <c r="C23" i="10" s="1"/>
  <c r="L253" i="1"/>
  <c r="L267" i="1"/>
  <c r="C141" i="2" s="1"/>
  <c r="L268" i="1"/>
  <c r="L348" i="1"/>
  <c r="L349" i="1"/>
  <c r="I664" i="1"/>
  <c r="I669" i="1"/>
  <c r="L228" i="1"/>
  <c r="G661" i="1"/>
  <c r="H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G551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J551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E18" i="2" s="1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F55" i="2"/>
  <c r="E56" i="2"/>
  <c r="C57" i="2"/>
  <c r="E57" i="2"/>
  <c r="C58" i="2"/>
  <c r="D58" i="2"/>
  <c r="E58" i="2"/>
  <c r="F58" i="2"/>
  <c r="D59" i="2"/>
  <c r="D61" i="2" s="1"/>
  <c r="D62" i="2" s="1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7" i="2" s="1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10" i="2"/>
  <c r="E110" i="2"/>
  <c r="C111" i="2"/>
  <c r="E111" i="2"/>
  <c r="C112" i="2"/>
  <c r="E112" i="2"/>
  <c r="C113" i="2"/>
  <c r="E113" i="2"/>
  <c r="D114" i="2"/>
  <c r="F114" i="2"/>
  <c r="G114" i="2"/>
  <c r="C118" i="2"/>
  <c r="C121" i="2"/>
  <c r="E121" i="2"/>
  <c r="C122" i="2"/>
  <c r="E122" i="2"/>
  <c r="E123" i="2"/>
  <c r="C124" i="2"/>
  <c r="E124" i="2"/>
  <c r="F127" i="2"/>
  <c r="G127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G621" i="1" s="1"/>
  <c r="G50" i="1"/>
  <c r="G622" i="1" s="1"/>
  <c r="H50" i="1"/>
  <c r="I50" i="1"/>
  <c r="I51" i="1" s="1"/>
  <c r="H619" i="1" s="1"/>
  <c r="F176" i="1"/>
  <c r="I176" i="1"/>
  <c r="F182" i="1"/>
  <c r="G182" i="1"/>
  <c r="G191" i="1" s="1"/>
  <c r="H182" i="1"/>
  <c r="I182" i="1"/>
  <c r="J182" i="1"/>
  <c r="J191" i="1" s="1"/>
  <c r="F187" i="1"/>
  <c r="G187" i="1"/>
  <c r="H187" i="1"/>
  <c r="I187" i="1"/>
  <c r="F210" i="1"/>
  <c r="F256" i="1" s="1"/>
  <c r="F270" i="1" s="1"/>
  <c r="G210" i="1"/>
  <c r="G256" i="1" s="1"/>
  <c r="G270" i="1" s="1"/>
  <c r="H210" i="1"/>
  <c r="I210" i="1"/>
  <c r="I256" i="1" s="1"/>
  <c r="I270" i="1" s="1"/>
  <c r="J210" i="1"/>
  <c r="J256" i="1" s="1"/>
  <c r="J270" i="1" s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F337" i="1" s="1"/>
  <c r="F351" i="1" s="1"/>
  <c r="G289" i="1"/>
  <c r="G337" i="1" s="1"/>
  <c r="G351" i="1" s="1"/>
  <c r="H289" i="1"/>
  <c r="H337" i="1" s="1"/>
  <c r="H351" i="1" s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F361" i="1"/>
  <c r="G361" i="1"/>
  <c r="H361" i="1"/>
  <c r="I361" i="1"/>
  <c r="G633" i="1" s="1"/>
  <c r="J361" i="1"/>
  <c r="K361" i="1"/>
  <c r="I367" i="1"/>
  <c r="I368" i="1" s="1"/>
  <c r="H633" i="1" s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H407" i="1" s="1"/>
  <c r="H643" i="1" s="1"/>
  <c r="J643" i="1" s="1"/>
  <c r="I392" i="1"/>
  <c r="F400" i="1"/>
  <c r="G400" i="1"/>
  <c r="H400" i="1"/>
  <c r="I400" i="1"/>
  <c r="F406" i="1"/>
  <c r="G406" i="1"/>
  <c r="H406" i="1"/>
  <c r="I406" i="1"/>
  <c r="F407" i="1"/>
  <c r="G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H445" i="1"/>
  <c r="F451" i="1"/>
  <c r="G451" i="1"/>
  <c r="H451" i="1"/>
  <c r="I451" i="1"/>
  <c r="F459" i="1"/>
  <c r="G459" i="1"/>
  <c r="G460" i="1" s="1"/>
  <c r="H639" i="1" s="1"/>
  <c r="H459" i="1"/>
  <c r="F460" i="1"/>
  <c r="H460" i="1"/>
  <c r="F469" i="1"/>
  <c r="G469" i="1"/>
  <c r="H469" i="1"/>
  <c r="H475" i="1" s="1"/>
  <c r="H623" i="1" s="1"/>
  <c r="J623" i="1" s="1"/>
  <c r="I469" i="1"/>
  <c r="J469" i="1"/>
  <c r="J475" i="1" s="1"/>
  <c r="H625" i="1" s="1"/>
  <c r="F473" i="1"/>
  <c r="G473" i="1"/>
  <c r="G475" i="1" s="1"/>
  <c r="H622" i="1" s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F533" i="1"/>
  <c r="G533" i="1"/>
  <c r="G544" i="1" s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H570" i="1" s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7" i="1" s="1"/>
  <c r="G646" i="1" s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8" i="1"/>
  <c r="G619" i="1"/>
  <c r="G623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H638" i="1"/>
  <c r="G639" i="1"/>
  <c r="G640" i="1"/>
  <c r="H640" i="1"/>
  <c r="G642" i="1"/>
  <c r="H642" i="1"/>
  <c r="G643" i="1"/>
  <c r="G644" i="1"/>
  <c r="H644" i="1"/>
  <c r="G649" i="1"/>
  <c r="G650" i="1"/>
  <c r="G651" i="1"/>
  <c r="H651" i="1"/>
  <c r="G652" i="1"/>
  <c r="H652" i="1"/>
  <c r="G653" i="1"/>
  <c r="H653" i="1"/>
  <c r="H654" i="1"/>
  <c r="F191" i="1"/>
  <c r="K256" i="1"/>
  <c r="G163" i="2"/>
  <c r="G159" i="2"/>
  <c r="F31" i="2"/>
  <c r="C26" i="10"/>
  <c r="L327" i="1"/>
  <c r="L350" i="1"/>
  <c r="A31" i="12"/>
  <c r="C69" i="2"/>
  <c r="G161" i="2"/>
  <c r="E49" i="2"/>
  <c r="D18" i="13"/>
  <c r="C18" i="13" s="1"/>
  <c r="F102" i="2"/>
  <c r="D17" i="13"/>
  <c r="C17" i="13" s="1"/>
  <c r="G158" i="2"/>
  <c r="C90" i="2"/>
  <c r="G80" i="2"/>
  <c r="F77" i="2"/>
  <c r="F80" i="2" s="1"/>
  <c r="F61" i="2"/>
  <c r="F62" i="2" s="1"/>
  <c r="D49" i="2"/>
  <c r="G156" i="2"/>
  <c r="F49" i="2"/>
  <c r="F50" i="2" s="1"/>
  <c r="F18" i="2"/>
  <c r="G162" i="2"/>
  <c r="G160" i="2"/>
  <c r="G157" i="2"/>
  <c r="G155" i="2"/>
  <c r="E143" i="2"/>
  <c r="G102" i="2"/>
  <c r="E102" i="2"/>
  <c r="C102" i="2"/>
  <c r="F90" i="2"/>
  <c r="E61" i="2"/>
  <c r="E62" i="2" s="1"/>
  <c r="G61" i="2"/>
  <c r="D19" i="13"/>
  <c r="C19" i="13" s="1"/>
  <c r="D14" i="13"/>
  <c r="C14" i="13" s="1"/>
  <c r="E13" i="13"/>
  <c r="C13" i="13" s="1"/>
  <c r="E77" i="2"/>
  <c r="E80" i="2" s="1"/>
  <c r="L426" i="1"/>
  <c r="H111" i="1"/>
  <c r="J640" i="1"/>
  <c r="K604" i="1"/>
  <c r="G647" i="1" s="1"/>
  <c r="J570" i="1"/>
  <c r="K570" i="1"/>
  <c r="L432" i="1"/>
  <c r="L418" i="1"/>
  <c r="D80" i="2"/>
  <c r="I168" i="1"/>
  <c r="J642" i="1"/>
  <c r="I475" i="1"/>
  <c r="H624" i="1" s="1"/>
  <c r="J624" i="1" s="1"/>
  <c r="J139" i="1"/>
  <c r="F570" i="1"/>
  <c r="I551" i="1"/>
  <c r="K549" i="1"/>
  <c r="G22" i="2"/>
  <c r="K544" i="1"/>
  <c r="H551" i="1"/>
  <c r="C29" i="10"/>
  <c r="H139" i="1"/>
  <c r="L400" i="1"/>
  <c r="C138" i="2" s="1"/>
  <c r="L392" i="1"/>
  <c r="A13" i="12"/>
  <c r="F22" i="13"/>
  <c r="C22" i="13" s="1"/>
  <c r="L559" i="1"/>
  <c r="J544" i="1"/>
  <c r="H191" i="1"/>
  <c r="F551" i="1"/>
  <c r="L308" i="1"/>
  <c r="E16" i="13"/>
  <c r="C49" i="2"/>
  <c r="J654" i="1"/>
  <c r="J644" i="1"/>
  <c r="L569" i="1"/>
  <c r="I570" i="1"/>
  <c r="I544" i="1"/>
  <c r="J635" i="1"/>
  <c r="G36" i="2"/>
  <c r="L564" i="1"/>
  <c r="C137" i="2"/>
  <c r="C16" i="13"/>
  <c r="K548" i="1" l="1"/>
  <c r="L543" i="1"/>
  <c r="L528" i="1"/>
  <c r="L544" i="1"/>
  <c r="K550" i="1"/>
  <c r="H544" i="1"/>
  <c r="J650" i="1"/>
  <c r="C117" i="2"/>
  <c r="J639" i="1"/>
  <c r="J638" i="1"/>
  <c r="I459" i="1"/>
  <c r="I460" i="1" s="1"/>
  <c r="H641" i="1" s="1"/>
  <c r="J641" i="1" s="1"/>
  <c r="I445" i="1"/>
  <c r="G641" i="1" s="1"/>
  <c r="A40" i="12"/>
  <c r="J633" i="1"/>
  <c r="D18" i="2"/>
  <c r="K337" i="1"/>
  <c r="K351" i="1" s="1"/>
  <c r="E114" i="2"/>
  <c r="C123" i="2"/>
  <c r="C127" i="2" s="1"/>
  <c r="C18" i="10"/>
  <c r="D12" i="13"/>
  <c r="C12" i="13" s="1"/>
  <c r="H256" i="1"/>
  <c r="H270" i="1" s="1"/>
  <c r="D31" i="2"/>
  <c r="D50" i="2" s="1"/>
  <c r="F475" i="1"/>
  <c r="H621" i="1" s="1"/>
  <c r="J621" i="1"/>
  <c r="J622" i="1"/>
  <c r="L361" i="1"/>
  <c r="G634" i="1" s="1"/>
  <c r="J634" i="1" s="1"/>
  <c r="F660" i="1"/>
  <c r="D29" i="13"/>
  <c r="C29" i="13" s="1"/>
  <c r="H25" i="13"/>
  <c r="H33" i="13" s="1"/>
  <c r="C131" i="2"/>
  <c r="K270" i="1"/>
  <c r="C130" i="2"/>
  <c r="C17" i="10"/>
  <c r="D5" i="13"/>
  <c r="C5" i="13" s="1"/>
  <c r="C16" i="10"/>
  <c r="L255" i="1"/>
  <c r="H659" i="1"/>
  <c r="F661" i="1"/>
  <c r="I661" i="1" s="1"/>
  <c r="G648" i="1"/>
  <c r="J648" i="1" s="1"/>
  <c r="H646" i="1"/>
  <c r="J646" i="1" s="1"/>
  <c r="D15" i="13"/>
  <c r="C15" i="13" s="1"/>
  <c r="E31" i="2"/>
  <c r="E50" i="2" s="1"/>
  <c r="H51" i="1"/>
  <c r="H618" i="1" s="1"/>
  <c r="J618" i="1" s="1"/>
  <c r="C15" i="10"/>
  <c r="G51" i="1"/>
  <c r="H617" i="1" s="1"/>
  <c r="J617" i="1" s="1"/>
  <c r="H660" i="1"/>
  <c r="D126" i="2"/>
  <c r="D127" i="2" s="1"/>
  <c r="D144" i="2" s="1"/>
  <c r="E127" i="2"/>
  <c r="C10" i="10"/>
  <c r="L289" i="1"/>
  <c r="E8" i="13"/>
  <c r="C8" i="13" s="1"/>
  <c r="L210" i="1"/>
  <c r="D6" i="13"/>
  <c r="C6" i="13" s="1"/>
  <c r="C11" i="10"/>
  <c r="C109" i="2"/>
  <c r="C108" i="2"/>
  <c r="C80" i="2"/>
  <c r="C61" i="2"/>
  <c r="F111" i="1"/>
  <c r="C36" i="10" s="1"/>
  <c r="C55" i="2"/>
  <c r="C31" i="2"/>
  <c r="C50" i="2" s="1"/>
  <c r="F51" i="1"/>
  <c r="H616" i="1" s="1"/>
  <c r="J616" i="1" s="1"/>
  <c r="C18" i="2"/>
  <c r="C24" i="10"/>
  <c r="G659" i="1"/>
  <c r="G663" i="1" s="1"/>
  <c r="G666" i="1" s="1"/>
  <c r="G31" i="13"/>
  <c r="G33" i="13" s="1"/>
  <c r="I337" i="1"/>
  <c r="I351" i="1" s="1"/>
  <c r="J649" i="1"/>
  <c r="L406" i="1"/>
  <c r="C139" i="2" s="1"/>
  <c r="C140" i="2" s="1"/>
  <c r="L570" i="1"/>
  <c r="I191" i="1"/>
  <c r="E90" i="2"/>
  <c r="E103" i="2" s="1"/>
  <c r="L407" i="1"/>
  <c r="G636" i="1" s="1"/>
  <c r="J636" i="1" s="1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G62" i="2"/>
  <c r="G103" i="2" s="1"/>
  <c r="G42" i="2"/>
  <c r="J50" i="1"/>
  <c r="G16" i="2"/>
  <c r="J19" i="1"/>
  <c r="G620" i="1" s="1"/>
  <c r="G18" i="2"/>
  <c r="F544" i="1"/>
  <c r="H433" i="1"/>
  <c r="J619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J651" i="1"/>
  <c r="G570" i="1"/>
  <c r="I433" i="1"/>
  <c r="G433" i="1"/>
  <c r="I662" i="1"/>
  <c r="K551" i="1" l="1"/>
  <c r="H645" i="1"/>
  <c r="C25" i="13"/>
  <c r="E144" i="2"/>
  <c r="C27" i="10"/>
  <c r="C28" i="10" s="1"/>
  <c r="D24" i="10" s="1"/>
  <c r="L256" i="1"/>
  <c r="L270" i="1" s="1"/>
  <c r="G631" i="1" s="1"/>
  <c r="J631" i="1" s="1"/>
  <c r="I660" i="1"/>
  <c r="C62" i="2"/>
  <c r="C103" i="2" s="1"/>
  <c r="F192" i="1"/>
  <c r="G626" i="1" s="1"/>
  <c r="J626" i="1" s="1"/>
  <c r="C143" i="2"/>
  <c r="C114" i="2"/>
  <c r="F659" i="1"/>
  <c r="F663" i="1" s="1"/>
  <c r="F671" i="1" s="1"/>
  <c r="C4" i="10" s="1"/>
  <c r="E33" i="13"/>
  <c r="D35" i="13" s="1"/>
  <c r="G671" i="1"/>
  <c r="C5" i="10" s="1"/>
  <c r="H663" i="1"/>
  <c r="D31" i="13"/>
  <c r="C31" i="13" s="1"/>
  <c r="L337" i="1"/>
  <c r="L351" i="1" s="1"/>
  <c r="G632" i="1" s="1"/>
  <c r="J632" i="1" s="1"/>
  <c r="G630" i="1"/>
  <c r="J630" i="1" s="1"/>
  <c r="J645" i="1"/>
  <c r="G192" i="1"/>
  <c r="G627" i="1" s="1"/>
  <c r="J627" i="1" s="1"/>
  <c r="G625" i="1"/>
  <c r="J625" i="1" s="1"/>
  <c r="J51" i="1"/>
  <c r="H620" i="1" s="1"/>
  <c r="J620" i="1" s="1"/>
  <c r="C38" i="10"/>
  <c r="C144" i="2" l="1"/>
  <c r="F666" i="1"/>
  <c r="D10" i="10"/>
  <c r="D27" i="10"/>
  <c r="C30" i="10"/>
  <c r="D26" i="10"/>
  <c r="D25" i="10"/>
  <c r="D21" i="10"/>
  <c r="D12" i="10"/>
  <c r="D20" i="10"/>
  <c r="D16" i="10"/>
  <c r="D13" i="10"/>
  <c r="D19" i="10"/>
  <c r="D18" i="10"/>
  <c r="I659" i="1"/>
  <c r="I663" i="1" s="1"/>
  <c r="I671" i="1" s="1"/>
  <c r="C7" i="10" s="1"/>
  <c r="D15" i="10"/>
  <c r="D23" i="10"/>
  <c r="D17" i="10"/>
  <c r="D33" i="13"/>
  <c r="D36" i="13" s="1"/>
  <c r="D11" i="10"/>
  <c r="D22" i="10"/>
  <c r="H671" i="1"/>
  <c r="C6" i="10" s="1"/>
  <c r="H666" i="1"/>
  <c r="H655" i="1"/>
  <c r="C41" i="10"/>
  <c r="D38" i="10" s="1"/>
  <c r="D28" i="10" l="1"/>
  <c r="I66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<sst xmlns="http://schemas.openxmlformats.org/spreadsheetml/2006/main" count="3945" uniqueCount="910">
  <si>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</si>
  <si>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</si>
  <si>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</si>
  <si>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</si>
  <si>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</si>
  <si>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</si>
  <si>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</si>
  <si>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</si>
  <si>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</si>
  <si>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</si>
  <si>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</si>
  <si>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</si>
  <si>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</si>
  <si>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</si>
  <si>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</si>
  <si>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</si>
  <si>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</si>
  <si>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</si>
  <si>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</si>
  <si>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</si>
  <si>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</si>
  <si>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</si>
  <si>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</si>
  <si>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</si>
  <si>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</si>
  <si>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</si>
  <si>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</si>
  <si>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</si>
  <si>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</si>
  <si>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</si>
  <si>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</si>
  <si>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</si>
  <si>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</si>
  <si>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</si>
  <si>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</si>
  <si>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</si>
  <si>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</si>
  <si>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</si>
  <si>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</si>
  <si>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</si>
  <si>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</si>
  <si>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</si>
  <si>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</si>
  <si>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</si>
  <si>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</si>
  <si>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</si>
  <si>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</si>
  <si>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</si>
  <si>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</si>
  <si>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</si>
  <si>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</si>
  <si>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</si>
  <si>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</si>
  <si>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</si>
  <si>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</si>
  <si>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</si>
  <si>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</si>
  <si>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</si>
  <si>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</si>
  <si>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</si>
  <si>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</si>
  <si>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</si>
  <si>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</si>
  <si>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</si>
  <si>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</si>
  <si>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</si>
  <si>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</si>
  <si>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</si>
  <si>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</si>
  <si>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</si>
  <si>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</si>
  <si>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</si>
  <si>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</si>
  <si>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</si>
  <si>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</si>
  <si>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</si>
  <si>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</si>
  <si>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</si>
  <si>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</si>
  <si>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</si>
  <si>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</si>
  <si>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</si>
  <si>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</si>
  <si>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</si>
  <si>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</si>
  <si>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</si>
  <si>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</si>
  <si>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</si>
  <si>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</si>
  <si>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</si>
  <si>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</si>
  <si>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</si>
  <si>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</si>
  <si>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</si>
  <si>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</si>
  <si>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</si>
  <si>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</si>
  <si>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</si>
  <si>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</si>
  <si>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</si>
  <si>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</si>
  <si>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</si>
  <si>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</si>
  <si>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</si>
  <si>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</si>
  <si>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</si>
  <si>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</si>
  <si>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</si>
  <si>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</si>
  <si>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</si>
  <si>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</si>
  <si>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</si>
  <si>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</si>
  <si>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</si>
  <si>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</si>
  <si>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</si>
  <si>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</si>
  <si>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</si>
  <si>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</si>
  <si>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</si>
  <si>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</si>
  <si>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</si>
  <si>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</si>
  <si>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</si>
  <si>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</si>
  <si>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</si>
  <si>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</si>
  <si>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</si>
  <si>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</si>
  <si>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</si>
  <si>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</si>
  <si>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</si>
  <si>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</si>
  <si>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</si>
  <si>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</si>
  <si>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</si>
  <si>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</si>
  <si>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</si>
  <si>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</si>
  <si>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</si>
  <si>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</si>
  <si>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</si>
  <si>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</si>
  <si>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</si>
  <si>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</si>
  <si>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</si>
  <si>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</si>
  <si>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</si>
  <si>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</si>
  <si>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</si>
  <si>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</si>
  <si>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</si>
  <si>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</si>
  <si>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</si>
  <si>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</si>
  <si>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</si>
  <si>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</si>
  <si>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</si>
  <si>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</si>
  <si>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</si>
  <si>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</si>
  <si>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</si>
  <si>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</si>
  <si>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</si>
  <si>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</si>
  <si>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</si>
  <si>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</si>
  <si>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</si>
  <si>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</si>
  <si>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</si>
  <si>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</si>
  <si>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</si>
  <si>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</si>
  <si>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</si>
  <si>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</si>
  <si>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</si>
  <si>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</si>
  <si>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</si>
  <si>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</si>
  <si>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</si>
  <si>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</si>
  <si>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</si>
  <si>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</si>
  <si>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</si>
  <si>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</si>
  <si>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</si>
  <si>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</si>
  <si>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</si>
  <si>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</si>
  <si>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</si>
  <si>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</si>
  <si>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</si>
  <si>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</si>
  <si>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</si>
  <si>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</si>
  <si>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</si>
  <si>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</si>
  <si>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</si>
  <si>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</si>
  <si>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</si>
  <si>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</si>
  <si>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</si>
  <si>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</si>
  <si>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</si>
  <si>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</si>
  <si>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</si>
  <si>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</si>
  <si>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</si>
  <si>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</si>
  <si>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</si>
  <si>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</si>
  <si>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</si>
  <si>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</si>
  <si>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</si>
  <si>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</si>
  <si>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</si>
  <si>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</si>
  <si>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</si>
  <si>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</si>
  <si>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</si>
  <si>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</si>
  <si>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</si>
  <si>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</si>
  <si>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</si>
  <si>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</si>
  <si>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</si>
  <si>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</si>
  <si>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</si>
  <si>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</si>
  <si>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</si>
  <si>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</si>
  <si>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</si>
  <si>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</si>
  <si>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</si>
  <si>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</si>
  <si>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</si>
  <si>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</si>
  <si>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</si>
  <si>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</si>
  <si>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</si>
  <si>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</si>
  <si>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</si>
  <si>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</si>
  <si>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</si>
  <si>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</si>
  <si>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</si>
  <si>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</si>
  <si>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</si>
  <si>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</si>
  <si>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</si>
  <si>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</si>
  <si>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</si>
  <si>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</si>
  <si>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</si>
  <si>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</si>
  <si>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</si>
  <si>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</si>
  <si>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</si>
  <si>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</si>
  <si>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</si>
  <si>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</si>
  <si>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</si>
  <si>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</si>
  <si>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</si>
  <si>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</si>
  <si>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</si>
  <si>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</si>
  <si>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</si>
  <si>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</si>
  <si>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</si>
  <si>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</si>
  <si>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</si>
  <si>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</si>
  <si>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</si>
  <si>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</si>
  <si>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</si>
  <si>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</si>
  <si>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</si>
  <si>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</si>
  <si>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</si>
  <si>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</si>
  <si>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</si>
  <si>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</si>
  <si>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</si>
  <si>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</si>
  <si>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</si>
  <si>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</si>
  <si>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</si>
  <si>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</si>
  <si>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</si>
  <si>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</si>
  <si>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</si>
  <si>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</si>
  <si>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</si>
  <si>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</si>
  <si>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</si>
  <si>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</si>
  <si>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</si>
  <si>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</si>
  <si>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</si>
  <si>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</si>
  <si>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</si>
  <si>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</si>
  <si>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</si>
  <si>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</si>
  <si>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</si>
  <si>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</si>
  <si>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</si>
  <si>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</si>
  <si>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</si>
  <si>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</si>
  <si>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</si>
  <si>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</si>
  <si>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</si>
  <si>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</si>
  <si>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</si>
  <si>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</si>
  <si>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</si>
  <si>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</si>
  <si>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</si>
  <si>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</si>
  <si>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</si>
  <si>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</si>
  <si>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</si>
  <si>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</si>
  <si>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</si>
  <si>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</si>
  <si>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</si>
  <si>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</si>
  <si>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</si>
  <si>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</si>
  <si>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</si>
  <si>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</si>
  <si>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</si>
  <si>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</si>
  <si>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</si>
  <si>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</si>
  <si>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</si>
  <si>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</si>
  <si>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</si>
  <si>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</si>
  <si>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</si>
  <si>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</si>
  <si>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</si>
  <si>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</si>
  <si>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</si>
  <si>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</si>
  <si>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</si>
  <si>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</si>
  <si>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</si>
  <si>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</si>
  <si>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</si>
  <si>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</si>
  <si>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</si>
  <si>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</si>
  <si>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</si>
  <si>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</si>
  <si>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</si>
  <si>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</si>
  <si>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</si>
  <si>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</si>
  <si>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</si>
  <si>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</si>
  <si>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</si>
  <si>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</si>
  <si>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</si>
  <si>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</si>
  <si>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</si>
  <si>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</si>
  <si>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</si>
  <si>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</si>
  <si>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</si>
  <si>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</si>
  <si>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</si>
  <si>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</si>
  <si>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</si>
  <si>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</si>
  <si>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</si>
  <si>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</si>
  <si>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</si>
  <si>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</si>
  <si>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</si>
  <si>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</si>
  <si>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</si>
  <si>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</si>
  <si>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</si>
  <si>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</si>
  <si>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</si>
  <si>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</si>
  <si>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</si>
  <si>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</si>
  <si>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</si>
  <si>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</si>
  <si>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</si>
  <si>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</si>
  <si>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</si>
  <si>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</si>
  <si>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</si>
  <si>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</si>
  <si>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</si>
  <si>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</si>
  <si>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</si>
  <si>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</si>
  <si>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</si>
  <si>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</si>
  <si>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</si>
  <si>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</si>
  <si>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</si>
  <si>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</si>
  <si>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</si>
  <si>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</si>
  <si>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</si>
  <si>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</si>
  <si>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</si>
  <si>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</si>
  <si>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</si>
  <si>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</si>
  <si>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</si>
  <si>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</si>
  <si>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</si>
  <si>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</si>
  <si>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</si>
  <si>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</si>
  <si>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</si>
  <si>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</si>
  <si>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</si>
  <si>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</si>
  <si>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</si>
  <si>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</si>
  <si>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</si>
  <si>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</si>
  <si>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</si>
  <si>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</si>
  <si>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</si>
  <si>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</si>
  <si>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</si>
  <si>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</si>
  <si>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</si>
  <si>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</si>
  <si>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</si>
  <si>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</si>
  <si>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</si>
  <si>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</si>
  <si>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</si>
  <si>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</si>
  <si>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</si>
  <si>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</si>
  <si>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</si>
  <si>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</si>
  <si>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</si>
  <si>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</si>
  <si>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</si>
  <si>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</si>
  <si>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</si>
  <si>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</si>
  <si>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</si>
  <si>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</si>
  <si>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</si>
  <si>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</si>
  <si>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</si>
  <si>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</si>
  <si>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</si>
  <si>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</si>
  <si>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</si>
  <si>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</si>
  <si>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</si>
  <si>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</si>
  <si>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</si>
  <si>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</si>
  <si>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</si>
  <si>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</si>
  <si>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</si>
  <si>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</si>
  <si>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</si>
  <si>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</si>
  <si>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</si>
  <si>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</si>
  <si>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</si>
  <si>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</si>
  <si>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</si>
  <si>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</si>
  <si>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</si>
  <si>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</si>
  <si>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</si>
  <si>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</si>
  <si>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</si>
  <si>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</si>
  <si>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</si>
  <si>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</si>
  <si>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</si>
  <si>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</si>
  <si>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</si>
  <si>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</si>
  <si>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</si>
  <si>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</si>
  <si>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</si>
  <si>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</si>
  <si>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</si>
  <si>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</si>
  <si>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</si>
  <si>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</si>
  <si>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</si>
  <si>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</si>
  <si>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</si>
  <si>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</si>
  <si>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</si>
  <si>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</si>
  <si>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</si>
  <si>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</si>
  <si>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</si>
  <si>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</si>
  <si>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</si>
  <si>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</si>
  <si>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</si>
  <si>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</si>
  <si>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</si>
  <si>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</si>
  <si>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</si>
  <si>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</si>
  <si>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</si>
  <si>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</si>
  <si>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</si>
  <si>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</si>
  <si>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</si>
  <si>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</si>
  <si>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</si>
  <si>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</si>
  <si>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</si>
  <si>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</si>
  <si>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</si>
  <si>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</si>
  <si>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</si>
  <si>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</si>
  <si>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</si>
  <si>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</si>
  <si>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</si>
  <si>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</si>
  <si>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</si>
  <si>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</si>
  <si>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</si>
  <si>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</si>
  <si>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</si>
  <si>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</si>
  <si>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</si>
  <si>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</si>
  <si>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</si>
  <si>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</si>
  <si>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</si>
  <si>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</si>
  <si>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</si>
  <si>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</si>
  <si>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</si>
  <si>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</si>
  <si>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</si>
  <si>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</si>
  <si>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</si>
  <si>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</si>
  <si>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</si>
  <si>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</si>
  <si>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</si>
  <si>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</si>
  <si>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</si>
  <si>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</si>
  <si>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</si>
  <si>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</si>
  <si>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</si>
  <si>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</si>
  <si>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</si>
  <si>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</si>
  <si>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</si>
  <si>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</si>
  <si>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</si>
  <si>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</si>
  <si>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</si>
  <si>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</si>
  <si>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</si>
  <si>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</si>
  <si>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</si>
  <si>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</si>
  <si>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</si>
  <si>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</si>
  <si>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</si>
  <si>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</si>
  <si>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</si>
  <si>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</si>
  <si>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</si>
  <si>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</si>
  <si>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</si>
  <si>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</si>
  <si>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</si>
  <si>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</si>
  <si>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</si>
  <si>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</si>
  <si>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</si>
  <si>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</si>
  <si>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</si>
  <si>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</si>
  <si>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</si>
  <si>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</si>
  <si>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</si>
  <si>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</si>
  <si>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</si>
  <si>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</si>
  <si>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</si>
  <si>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</si>
  <si>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</si>
  <si>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</si>
  <si>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</si>
  <si>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</si>
  <si>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</si>
  <si>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</si>
  <si>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</si>
  <si>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</si>
  <si>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</si>
  <si>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</si>
  <si>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</si>
  <si>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</si>
  <si>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</si>
  <si>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</si>
  <si>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</si>
  <si>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</si>
  <si>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</si>
  <si>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</si>
  <si>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</si>
  <si>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</si>
  <si>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</si>
  <si>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</si>
  <si>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</si>
  <si>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</si>
  <si>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</si>
  <si>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</si>
  <si>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</si>
  <si>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</si>
  <si>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</si>
  <si>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</si>
  <si>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</si>
  <si>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</si>
  <si>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</si>
  <si>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</si>
  <si>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</si>
  <si>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</si>
  <si>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</si>
  <si>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</si>
  <si>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</si>
  <si>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</si>
  <si>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</si>
  <si>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</si>
  <si>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</si>
  <si>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</si>
  <si>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</si>
  <si>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</si>
  <si>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</si>
  <si>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</si>
  <si>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</si>
  <si>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</si>
  <si>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</si>
  <si>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</si>
  <si>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</si>
  <si>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</si>
  <si>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</si>
  <si>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</si>
  <si>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</si>
  <si>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</si>
  <si>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</si>
  <si>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</si>
  <si>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</si>
  <si>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</si>
  <si>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</si>
  <si>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</si>
  <si>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</si>
  <si>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</si>
  <si>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</si>
  <si>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</si>
  <si>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</si>
  <si>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</si>
  <si>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</si>
  <si>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</si>
  <si>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</si>
  <si>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</si>
  <si>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</si>
  <si>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</si>
  <si>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</si>
  <si>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</si>
  <si>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</si>
  <si>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</si>
  <si>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</si>
  <si>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</si>
  <si>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</si>
  <si>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</si>
  <si>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</si>
  <si>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</si>
  <si>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</si>
  <si>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</si>
  <si>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</si>
  <si>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</si>
  <si>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</si>
  <si>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</si>
  <si>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</si>
  <si>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</si>
  <si>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</si>
  <si>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</si>
  <si>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</si>
  <si>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</si>
  <si>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</si>
  <si>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</si>
  <si>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</si>
  <si>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</si>
  <si>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</si>
  <si>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</si>
  <si>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</si>
  <si>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</si>
  <si>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</si>
  <si>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</si>
  <si>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</si>
  <si>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</si>
  <si>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</si>
  <si>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</si>
  <si>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</si>
  <si>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</si>
  <si>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</si>
  <si>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</si>
  <si>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</si>
  <si>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</si>
  <si>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</si>
  <si>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</si>
  <si>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</si>
  <si>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</si>
  <si>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</si>
  <si>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</si>
  <si>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</si>
  <si>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</si>
  <si>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</si>
  <si>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</si>
  <si>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</si>
  <si>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</si>
  <si>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</si>
  <si>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</si>
  <si>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</si>
  <si>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</si>
  <si>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</si>
  <si>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</si>
  <si>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</si>
  <si>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</si>
  <si>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</si>
  <si>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</si>
  <si>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</si>
  <si>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</si>
  <si>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</si>
  <si>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</si>
  <si>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</si>
  <si>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</si>
  <si>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</si>
  <si>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</si>
  <si>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</si>
  <si>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</si>
  <si>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</si>
  <si>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</si>
  <si>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</si>
  <si>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</si>
  <si>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</si>
  <si>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</si>
  <si>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</si>
  <si>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</si>
  <si>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</si>
  <si>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</si>
  <si>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</si>
  <si>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</si>
  <si>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</si>
  <si>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</si>
  <si>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</si>
  <si>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</si>
  <si>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</si>
  <si>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</si>
  <si>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</si>
  <si>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</si>
  <si>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</si>
  <si>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</si>
  <si>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</si>
  <si>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</si>
  <si>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</si>
  <si>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</si>
  <si>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</si>
  <si>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</si>
  <si>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</si>
  <si>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</si>
  <si>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</si>
  <si>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</si>
  <si>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</si>
  <si>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</si>
  <si>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</si>
  <si>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</si>
  <si>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</si>
  <si>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</si>
  <si>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</si>
  <si>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</si>
  <si>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</si>
  <si>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</si>
  <si>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</si>
  <si>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</si>
  <si>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</si>
  <si>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</si>
  <si>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</si>
  <si>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</si>
  <si>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</si>
  <si>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</si>
  <si>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</si>
  <si>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</si>
  <si>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</si>
  <si>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</si>
  <si>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</si>
  <si>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</si>
  <si>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</si>
  <si>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</si>
  <si>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</si>
  <si>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</si>
  <si>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</si>
  <si>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</si>
  <si>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</si>
  <si>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</si>
  <si>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</si>
  <si>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</si>
  <si>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</si>
  <si>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</si>
  <si>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</si>
  <si>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</si>
  <si>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</si>
  <si>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</si>
  <si>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</si>
  <si>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</si>
  <si>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</si>
  <si>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</si>
  <si>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</si>
  <si>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</si>
  <si>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</si>
  <si>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</si>
  <si>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</si>
  <si>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</si>
  <si>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</si>
  <si>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</si>
  <si>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</si>
  <si>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</si>
  <si>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</si>
  <si>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</si>
  <si>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</si>
  <si>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</si>
  <si>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</si>
  <si>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</si>
  <si>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</si>
  <si>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</si>
  <si>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</si>
  <si>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</si>
  <si>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</si>
  <si>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</si>
  <si>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</si>
  <si>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</si>
  <si>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</si>
  <si>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</si>
  <si>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</si>
  <si>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</si>
  <si>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</si>
  <si>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</si>
  <si>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</si>
  <si>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</si>
  <si>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</si>
  <si>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</si>
  <si>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</si>
  <si>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</si>
  <si>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</si>
  <si>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</si>
  <si>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</si>
  <si>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</si>
  <si>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</si>
  <si>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</si>
  <si>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</si>
  <si>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</si>
  <si>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</si>
  <si>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</si>
  <si>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</si>
  <si>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</si>
  <si>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</si>
  <si>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</si>
  <si>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</si>
  <si>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</si>
  <si>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</si>
  <si>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</si>
  <si>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</si>
  <si>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</si>
  <si>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</si>
  <si>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</si>
  <si>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</si>
  <si>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</si>
  <si>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</si>
  <si>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</si>
  <si>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</si>
  <si>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</si>
  <si>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</si>
  <si>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</si>
  <si>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</si>
  <si>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</si>
  <si>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</si>
  <si>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</si>
  <si>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</si>
  <si>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</si>
  <si>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</si>
  <si>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</si>
  <si>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</si>
  <si>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</si>
  <si>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</si>
  <si>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</si>
  <si>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Epsom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</si>
</sst>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zoomScaleNormal="75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167</v>
      </c>
      <c r="C2" s="21">
        <v>167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615335.74</v>
      </c>
      <c r="G9" s="18"/>
      <c r="H9" s="18"/>
      <c r="I9" s="18"/>
      <c r="J9" s="67">
        <f>SUM(I438)</f>
        <v>227445.32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30642.3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52995.75</v>
      </c>
      <c r="G13" s="18">
        <v>12608.7</v>
      </c>
      <c r="H13" s="18">
        <v>25974.47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3695.77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1220.77</v>
      </c>
      <c r="G17" s="18">
        <v>35.619999999999997</v>
      </c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700194.56</v>
      </c>
      <c r="G19" s="41">
        <f>SUM(G9:G18)</f>
        <v>16340.090000000002</v>
      </c>
      <c r="H19" s="41">
        <f>SUM(H9:H18)</f>
        <v>25974.47</v>
      </c>
      <c r="I19" s="41">
        <f>SUM(I9:I18)</f>
        <v>0</v>
      </c>
      <c r="J19" s="41">
        <f>SUM(J9:J18)</f>
        <v>227445.32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 t="s">
        <v>287</v>
      </c>
      <c r="G22" s="18">
        <v>5345.57</v>
      </c>
      <c r="H22" s="18">
        <v>25296.73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206866.2</v>
      </c>
      <c r="G23" s="18">
        <v>994.52</v>
      </c>
      <c r="H23" s="18">
        <v>677.74</v>
      </c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>
        <v>0</v>
      </c>
      <c r="H24" s="18">
        <v>0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273132.90000000002</v>
      </c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2508.96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49651.26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>
        <v>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532159.32000000007</v>
      </c>
      <c r="G32" s="41">
        <f>SUM(G22:G31)</f>
        <v>6340.09</v>
      </c>
      <c r="H32" s="41">
        <f>SUM(H22:H31)</f>
        <v>25974.47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10000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227445.32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168035.24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168035.24</v>
      </c>
      <c r="G50" s="41">
        <f>SUM(G35:G49)</f>
        <v>10000</v>
      </c>
      <c r="H50" s="41">
        <f>SUM(H35:H49)</f>
        <v>0</v>
      </c>
      <c r="I50" s="41">
        <f>SUM(I35:I49)</f>
        <v>0</v>
      </c>
      <c r="J50" s="41">
        <f>SUM(J35:J49)</f>
        <v>227445.32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700194.56</v>
      </c>
      <c r="G51" s="41">
        <f>G50+G32</f>
        <v>16340.09</v>
      </c>
      <c r="H51" s="41">
        <f>H50+H32</f>
        <v>25974.47</v>
      </c>
      <c r="I51" s="41">
        <f>I50+I32</f>
        <v>0</v>
      </c>
      <c r="J51" s="41">
        <f>J50+J32</f>
        <v>227445.32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4204785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4204785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800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800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752.29</v>
      </c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752.29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555.70000000000005</v>
      </c>
      <c r="G95" s="18"/>
      <c r="H95" s="18"/>
      <c r="I95" s="18"/>
      <c r="J95" s="18">
        <v>431.87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85390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2407.02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4807.04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17559.45</v>
      </c>
      <c r="G109" s="18">
        <v>31.25</v>
      </c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25329.21</v>
      </c>
      <c r="G110" s="41">
        <f>SUM(G95:G109)</f>
        <v>85421.25</v>
      </c>
      <c r="H110" s="41">
        <f>SUM(H95:H109)</f>
        <v>0</v>
      </c>
      <c r="I110" s="41">
        <f>SUM(I95:I109)</f>
        <v>0</v>
      </c>
      <c r="J110" s="41">
        <f>SUM(J95:J109)</f>
        <v>431.87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4231666.5</v>
      </c>
      <c r="G111" s="41">
        <f>G59+G110</f>
        <v>85421.25</v>
      </c>
      <c r="H111" s="41">
        <f>H59+H78+H93+H110</f>
        <v>0</v>
      </c>
      <c r="I111" s="41">
        <f>I59+I110</f>
        <v>0</v>
      </c>
      <c r="J111" s="41">
        <f>J59+J110</f>
        <v>431.87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2557557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970503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3528060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47250.65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2184.81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47250.65</v>
      </c>
      <c r="G135" s="41">
        <f>SUM(G122:G134)</f>
        <v>2184.81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3575310.65</v>
      </c>
      <c r="G139" s="41">
        <f>G120+SUM(G135:G136)</f>
        <v>2184.81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63152.45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48277.9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73163.06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62891.46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0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62891.46</v>
      </c>
      <c r="G161" s="41">
        <f>SUM(G149:G160)</f>
        <v>73163.06</v>
      </c>
      <c r="H161" s="41">
        <f>SUM(H149:H160)</f>
        <v>111430.35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62891.46</v>
      </c>
      <c r="G168" s="41">
        <f>G146+G161+SUM(G162:G167)</f>
        <v>73163.06</v>
      </c>
      <c r="H168" s="41">
        <f>H146+H161+SUM(H162:H167)</f>
        <v>111430.35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9655.81</v>
      </c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9655.81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9655.81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7869868.6100000003</v>
      </c>
      <c r="G192" s="47">
        <f>G111+G139+G168+G191</f>
        <v>170424.93</v>
      </c>
      <c r="H192" s="47">
        <f>H111+H139+H168+H191</f>
        <v>111430.35</v>
      </c>
      <c r="I192" s="47">
        <f>I111+I139+I168+I191</f>
        <v>0</v>
      </c>
      <c r="J192" s="47">
        <f>J111+J139+J191</f>
        <v>431.87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1853179.24</v>
      </c>
      <c r="G196" s="18">
        <v>934482.68</v>
      </c>
      <c r="H196" s="18">
        <v>14985.79</v>
      </c>
      <c r="I196" s="18">
        <v>37576.65</v>
      </c>
      <c r="J196" s="18">
        <v>59717.19</v>
      </c>
      <c r="K196" s="18"/>
      <c r="L196" s="19">
        <f>SUM(F196:K196)</f>
        <v>2899941.55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409968.52</v>
      </c>
      <c r="G197" s="18">
        <v>206847.82</v>
      </c>
      <c r="H197" s="18">
        <v>62409.09</v>
      </c>
      <c r="I197" s="18">
        <v>3070.52</v>
      </c>
      <c r="J197" s="18">
        <v>79.989999999999995</v>
      </c>
      <c r="K197" s="18"/>
      <c r="L197" s="19">
        <f>SUM(F197:K197)</f>
        <v>682375.94000000006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28279.99</v>
      </c>
      <c r="G199" s="18">
        <v>14670.06</v>
      </c>
      <c r="H199" s="18">
        <v>3865</v>
      </c>
      <c r="I199" s="18">
        <v>3998.57</v>
      </c>
      <c r="J199" s="18">
        <v>1048.48</v>
      </c>
      <c r="K199" s="18"/>
      <c r="L199" s="19">
        <f>SUM(F199:K199)</f>
        <v>51862.100000000006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118249.1</v>
      </c>
      <c r="G201" s="18">
        <v>60147.24</v>
      </c>
      <c r="H201" s="18">
        <v>302361.84000000003</v>
      </c>
      <c r="I201" s="18">
        <v>1800.89</v>
      </c>
      <c r="J201" s="18">
        <v>0</v>
      </c>
      <c r="K201" s="18">
        <v>1224.73</v>
      </c>
      <c r="L201" s="19">
        <f t="shared" ref="L201:L207" si="0">SUM(F201:K201)</f>
        <v>483783.80000000005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52412</v>
      </c>
      <c r="G202" s="18">
        <v>33423.39</v>
      </c>
      <c r="H202" s="18">
        <v>14935.42</v>
      </c>
      <c r="I202" s="18">
        <v>1618.33</v>
      </c>
      <c r="J202" s="18">
        <v>220.52</v>
      </c>
      <c r="K202" s="18"/>
      <c r="L202" s="19">
        <f t="shared" si="0"/>
        <v>102609.66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10500</v>
      </c>
      <c r="G203" s="18">
        <v>5868.02</v>
      </c>
      <c r="H203" s="18">
        <v>219959.36</v>
      </c>
      <c r="I203" s="18">
        <v>1531.37</v>
      </c>
      <c r="J203" s="18"/>
      <c r="K203" s="18">
        <v>3466.35</v>
      </c>
      <c r="L203" s="19">
        <f t="shared" si="0"/>
        <v>241325.09999999998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311455.07</v>
      </c>
      <c r="G204" s="18">
        <v>156969.60999999999</v>
      </c>
      <c r="H204" s="18">
        <v>32833.4</v>
      </c>
      <c r="I204" s="18">
        <v>6726.61</v>
      </c>
      <c r="J204" s="18"/>
      <c r="K204" s="18">
        <v>1547.64</v>
      </c>
      <c r="L204" s="19">
        <f t="shared" si="0"/>
        <v>509532.33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122975.72</v>
      </c>
      <c r="G206" s="18">
        <v>61614.239999999998</v>
      </c>
      <c r="H206" s="18">
        <v>107728.56</v>
      </c>
      <c r="I206" s="18">
        <v>133823.06</v>
      </c>
      <c r="J206" s="18">
        <v>3491.34</v>
      </c>
      <c r="K206" s="18"/>
      <c r="L206" s="19">
        <f t="shared" si="0"/>
        <v>429632.92000000004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346319.1</v>
      </c>
      <c r="I207" s="18"/>
      <c r="J207" s="18"/>
      <c r="K207" s="18"/>
      <c r="L207" s="19">
        <f t="shared" si="0"/>
        <v>346319.1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2907019.64</v>
      </c>
      <c r="G210" s="41">
        <f t="shared" si="1"/>
        <v>1474023.0599999998</v>
      </c>
      <c r="H210" s="41">
        <f t="shared" si="1"/>
        <v>1105397.56</v>
      </c>
      <c r="I210" s="41">
        <f t="shared" si="1"/>
        <v>190146</v>
      </c>
      <c r="J210" s="41">
        <f t="shared" si="1"/>
        <v>64557.520000000004</v>
      </c>
      <c r="K210" s="41">
        <f t="shared" si="1"/>
        <v>6238.72</v>
      </c>
      <c r="L210" s="41">
        <f t="shared" si="1"/>
        <v>5747382.4999999991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1973575</v>
      </c>
      <c r="I232" s="18"/>
      <c r="J232" s="18"/>
      <c r="K232" s="18"/>
      <c r="L232" s="19">
        <f>SUM(F232:K232)</f>
        <v>1973575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432324.56</v>
      </c>
      <c r="I233" s="18"/>
      <c r="J233" s="18"/>
      <c r="K233" s="18"/>
      <c r="L233" s="19">
        <f>SUM(F233:K233)</f>
        <v>432324.56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v>105684.5</v>
      </c>
      <c r="I237" s="18"/>
      <c r="J237" s="18"/>
      <c r="K237" s="18"/>
      <c r="L237" s="19">
        <f t="shared" ref="L237:L243" si="4">SUM(F237:K237)</f>
        <v>105684.5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28426.43</v>
      </c>
      <c r="I243" s="18"/>
      <c r="J243" s="18"/>
      <c r="K243" s="18"/>
      <c r="L243" s="19">
        <f t="shared" si="4"/>
        <v>28426.43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2540010.4900000002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2540010.4900000002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0</v>
      </c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2907019.64</v>
      </c>
      <c r="G256" s="41">
        <f t="shared" si="8"/>
        <v>1474023.0599999998</v>
      </c>
      <c r="H256" s="41">
        <f t="shared" si="8"/>
        <v>3645408.0500000003</v>
      </c>
      <c r="I256" s="41">
        <f t="shared" si="8"/>
        <v>190146</v>
      </c>
      <c r="J256" s="41">
        <f t="shared" si="8"/>
        <v>64557.520000000004</v>
      </c>
      <c r="K256" s="41">
        <f t="shared" si="8"/>
        <v>6238.72</v>
      </c>
      <c r="L256" s="41">
        <f t="shared" si="8"/>
        <v>8287392.9899999993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0</v>
      </c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9655.81</v>
      </c>
      <c r="L262" s="19">
        <f>SUM(F262:K262)</f>
        <v>9655.81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29826.53</v>
      </c>
      <c r="L267" s="19">
        <f t="shared" si="9"/>
        <v>29826.53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39482.339999999997</v>
      </c>
      <c r="L269" s="41">
        <f t="shared" si="9"/>
        <v>39482.339999999997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2907019.64</v>
      </c>
      <c r="G270" s="42">
        <f t="shared" si="11"/>
        <v>1474023.0599999998</v>
      </c>
      <c r="H270" s="42">
        <f t="shared" si="11"/>
        <v>3645408.0500000003</v>
      </c>
      <c r="I270" s="42">
        <f t="shared" si="11"/>
        <v>190146</v>
      </c>
      <c r="J270" s="42">
        <f t="shared" si="11"/>
        <v>64557.520000000004</v>
      </c>
      <c r="K270" s="42">
        <f t="shared" si="11"/>
        <v>45721.06</v>
      </c>
      <c r="L270" s="42">
        <f t="shared" si="11"/>
        <v>8326875.3299999991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84270.15</v>
      </c>
      <c r="G275" s="18">
        <v>7188.09</v>
      </c>
      <c r="H275" s="18">
        <v>2484.25</v>
      </c>
      <c r="I275" s="18">
        <v>4488.04</v>
      </c>
      <c r="J275" s="18">
        <v>8702.57</v>
      </c>
      <c r="K275" s="18"/>
      <c r="L275" s="19">
        <f>SUM(F275:K275)</f>
        <v>107133.09999999998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>
        <v>0</v>
      </c>
      <c r="J276" s="18">
        <v>0</v>
      </c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>
        <v>2165.54</v>
      </c>
      <c r="J280" s="18">
        <v>0</v>
      </c>
      <c r="K280" s="18"/>
      <c r="L280" s="19">
        <f t="shared" ref="L280:L286" si="12">SUM(F280:K280)</f>
        <v>2165.54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0</v>
      </c>
      <c r="I281" s="18">
        <v>73.260000000000005</v>
      </c>
      <c r="J281" s="18"/>
      <c r="K281" s="18"/>
      <c r="L281" s="19">
        <f t="shared" si="12"/>
        <v>73.260000000000005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250</v>
      </c>
      <c r="G282" s="18"/>
      <c r="H282" s="18"/>
      <c r="I282" s="18"/>
      <c r="J282" s="18"/>
      <c r="K282" s="18">
        <v>1808.45</v>
      </c>
      <c r="L282" s="19">
        <f t="shared" si="12"/>
        <v>2058.4499999999998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0</v>
      </c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84520.15</v>
      </c>
      <c r="G289" s="42">
        <f t="shared" si="13"/>
        <v>7188.09</v>
      </c>
      <c r="H289" s="42">
        <f t="shared" si="13"/>
        <v>2484.25</v>
      </c>
      <c r="I289" s="42">
        <f t="shared" si="13"/>
        <v>6726.84</v>
      </c>
      <c r="J289" s="42">
        <f t="shared" si="13"/>
        <v>8702.57</v>
      </c>
      <c r="K289" s="42">
        <f t="shared" si="13"/>
        <v>1808.45</v>
      </c>
      <c r="L289" s="41">
        <f t="shared" si="13"/>
        <v>111430.34999999996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84520.15</v>
      </c>
      <c r="G337" s="41">
        <f t="shared" si="20"/>
        <v>7188.09</v>
      </c>
      <c r="H337" s="41">
        <f t="shared" si="20"/>
        <v>2484.25</v>
      </c>
      <c r="I337" s="41">
        <f t="shared" si="20"/>
        <v>6726.84</v>
      </c>
      <c r="J337" s="41">
        <f t="shared" si="20"/>
        <v>8702.57</v>
      </c>
      <c r="K337" s="41">
        <f t="shared" si="20"/>
        <v>1808.45</v>
      </c>
      <c r="L337" s="41">
        <f t="shared" si="20"/>
        <v>111430.34999999996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84520.15</v>
      </c>
      <c r="G351" s="41">
        <f>G337</f>
        <v>7188.09</v>
      </c>
      <c r="H351" s="41">
        <f>H337</f>
        <v>2484.25</v>
      </c>
      <c r="I351" s="41">
        <f>I337</f>
        <v>6726.84</v>
      </c>
      <c r="J351" s="41">
        <f>J337</f>
        <v>8702.57</v>
      </c>
      <c r="K351" s="47">
        <f>K337+K350</f>
        <v>1808.45</v>
      </c>
      <c r="L351" s="41">
        <f>L337+L350</f>
        <v>111430.34999999996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61332.56</v>
      </c>
      <c r="G357" s="18">
        <v>43713.55</v>
      </c>
      <c r="H357" s="18">
        <v>2665.99</v>
      </c>
      <c r="I357" s="18">
        <v>64471.55</v>
      </c>
      <c r="J357" s="18">
        <v>159.96</v>
      </c>
      <c r="K357" s="18">
        <v>0</v>
      </c>
      <c r="L357" s="13">
        <f>SUM(F357:K357)</f>
        <v>172343.61000000002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61332.56</v>
      </c>
      <c r="G361" s="47">
        <f t="shared" si="22"/>
        <v>43713.55</v>
      </c>
      <c r="H361" s="47">
        <f t="shared" si="22"/>
        <v>2665.99</v>
      </c>
      <c r="I361" s="47">
        <f t="shared" si="22"/>
        <v>64471.55</v>
      </c>
      <c r="J361" s="47">
        <f t="shared" si="22"/>
        <v>159.96</v>
      </c>
      <c r="K361" s="47">
        <f t="shared" si="22"/>
        <v>0</v>
      </c>
      <c r="L361" s="47">
        <f t="shared" si="22"/>
        <v>172343.61000000002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57097.27</v>
      </c>
      <c r="G366" s="18"/>
      <c r="H366" s="18"/>
      <c r="I366" s="56">
        <f>SUM(F366:H366)</f>
        <v>57097.27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7374.28</v>
      </c>
      <c r="G367" s="63"/>
      <c r="H367" s="63"/>
      <c r="I367" s="56">
        <f>SUM(F367:H367)</f>
        <v>7374.28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64471.549999999996</v>
      </c>
      <c r="G368" s="47">
        <f>SUM(G366:G367)</f>
        <v>0</v>
      </c>
      <c r="H368" s="47">
        <f>SUM(H366:H367)</f>
        <v>0</v>
      </c>
      <c r="I368" s="47">
        <f>SUM(I366:I367)</f>
        <v>64471.549999999996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>
        <v>336.53</v>
      </c>
      <c r="I387" s="18"/>
      <c r="J387" s="24" t="s">
        <v>289</v>
      </c>
      <c r="K387" s="24" t="s">
        <v>289</v>
      </c>
      <c r="L387" s="56">
        <f t="shared" si="25"/>
        <v>336.53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336.53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336.53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95</v>
      </c>
      <c r="I395" s="18"/>
      <c r="J395" s="24" t="s">
        <v>289</v>
      </c>
      <c r="K395" s="24" t="s">
        <v>289</v>
      </c>
      <c r="L395" s="56">
        <f t="shared" si="26"/>
        <v>95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>
        <v>0.34</v>
      </c>
      <c r="I398" s="18"/>
      <c r="J398" s="24" t="s">
        <v>289</v>
      </c>
      <c r="K398" s="24" t="s">
        <v>289</v>
      </c>
      <c r="L398" s="56">
        <f t="shared" si="26"/>
        <v>0.34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95.34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95.34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431.87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431.87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176834.03</v>
      </c>
      <c r="G438" s="18">
        <v>50611.29</v>
      </c>
      <c r="H438" s="18"/>
      <c r="I438" s="56">
        <f t="shared" ref="I438:I444" si="33">SUM(F438:H438)</f>
        <v>227445.32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176834.03</v>
      </c>
      <c r="G445" s="13">
        <f>SUM(G438:G444)</f>
        <v>50611.29</v>
      </c>
      <c r="H445" s="13">
        <f>SUM(H438:H444)</f>
        <v>0</v>
      </c>
      <c r="I445" s="13">
        <f>SUM(I438:I444)</f>
        <v>227445.32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176834.03</v>
      </c>
      <c r="G458" s="18">
        <v>50611.29</v>
      </c>
      <c r="H458" s="18"/>
      <c r="I458" s="56">
        <f t="shared" si="34"/>
        <v>227445.32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176834.03</v>
      </c>
      <c r="G459" s="83">
        <f>SUM(G453:G458)</f>
        <v>50611.29</v>
      </c>
      <c r="H459" s="83">
        <f>SUM(H453:H458)</f>
        <v>0</v>
      </c>
      <c r="I459" s="83">
        <f>SUM(I453:I458)</f>
        <v>227445.32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176834.03</v>
      </c>
      <c r="G460" s="42">
        <f>G451+G459</f>
        <v>50611.29</v>
      </c>
      <c r="H460" s="42">
        <f>H451+H459</f>
        <v>0</v>
      </c>
      <c r="I460" s="42">
        <f>I451+I459</f>
        <v>227445.32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625041.96</v>
      </c>
      <c r="G464" s="18">
        <v>11918.68</v>
      </c>
      <c r="H464" s="18">
        <v>0</v>
      </c>
      <c r="I464" s="18"/>
      <c r="J464" s="18">
        <v>227013.45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7869868.6100000003</v>
      </c>
      <c r="G467" s="18">
        <v>170424.93</v>
      </c>
      <c r="H467" s="18">
        <v>111430.35</v>
      </c>
      <c r="I467" s="18"/>
      <c r="J467" s="18">
        <v>431.87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7869868.6100000003</v>
      </c>
      <c r="G469" s="53">
        <f>SUM(G467:G468)</f>
        <v>170424.93</v>
      </c>
      <c r="H469" s="53">
        <f>SUM(H467:H468)</f>
        <v>111430.35</v>
      </c>
      <c r="I469" s="53">
        <f>SUM(I467:I468)</f>
        <v>0</v>
      </c>
      <c r="J469" s="53">
        <f>SUM(J467:J468)</f>
        <v>431.87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8326875.3300000001</v>
      </c>
      <c r="G471" s="18">
        <v>172343.61</v>
      </c>
      <c r="H471" s="18">
        <v>111430.35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8326875.3300000001</v>
      </c>
      <c r="G473" s="53">
        <f>SUM(G471:G472)</f>
        <v>172343.61</v>
      </c>
      <c r="H473" s="53">
        <f>SUM(H471:H472)</f>
        <v>111430.35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168035.24000000022</v>
      </c>
      <c r="G475" s="53">
        <f>(G464+G469)- G473</f>
        <v>10000</v>
      </c>
      <c r="H475" s="53">
        <f>(H464+H469)- H473</f>
        <v>0</v>
      </c>
      <c r="I475" s="53">
        <f>(I464+I469)- I473</f>
        <v>0</v>
      </c>
      <c r="J475" s="53">
        <f>(J464+J469)- J473</f>
        <v>227445.32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3813.82</v>
      </c>
      <c r="G506" s="144"/>
      <c r="H506" s="144">
        <v>1304.8599999999999</v>
      </c>
      <c r="I506" s="144">
        <v>2508.96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409968.52</v>
      </c>
      <c r="G520" s="18">
        <v>206847.81</v>
      </c>
      <c r="H520" s="18">
        <v>62276.81</v>
      </c>
      <c r="I520" s="18">
        <v>3203</v>
      </c>
      <c r="J520" s="18">
        <v>79.989999999999995</v>
      </c>
      <c r="K520" s="18"/>
      <c r="L520" s="88">
        <f>SUM(F520:K520)</f>
        <v>682376.13000000012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432324.36</v>
      </c>
      <c r="I522" s="18"/>
      <c r="J522" s="18"/>
      <c r="K522" s="18"/>
      <c r="L522" s="88">
        <f>SUM(F522:K522)</f>
        <v>432324.36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409968.52</v>
      </c>
      <c r="G523" s="108">
        <f t="shared" ref="G523:L523" si="36">SUM(G520:G522)</f>
        <v>206847.81</v>
      </c>
      <c r="H523" s="108">
        <f t="shared" si="36"/>
        <v>494601.17</v>
      </c>
      <c r="I523" s="108">
        <f t="shared" si="36"/>
        <v>3203</v>
      </c>
      <c r="J523" s="108">
        <f t="shared" si="36"/>
        <v>79.989999999999995</v>
      </c>
      <c r="K523" s="108">
        <f t="shared" si="36"/>
        <v>0</v>
      </c>
      <c r="L523" s="89">
        <f t="shared" si="36"/>
        <v>1114700.4900000002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297549.34000000003</v>
      </c>
      <c r="I525" s="18"/>
      <c r="J525" s="18"/>
      <c r="K525" s="18"/>
      <c r="L525" s="88">
        <f>SUM(F525:K525)</f>
        <v>297549.34000000003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105684.5</v>
      </c>
      <c r="I527" s="18"/>
      <c r="J527" s="18"/>
      <c r="K527" s="18"/>
      <c r="L527" s="88">
        <f>SUM(F527:K527)</f>
        <v>105684.5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403233.84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403233.84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11086.4</v>
      </c>
      <c r="G530" s="18">
        <v>2771.6</v>
      </c>
      <c r="H530" s="18">
        <v>963.47</v>
      </c>
      <c r="I530" s="18"/>
      <c r="J530" s="18"/>
      <c r="K530" s="18"/>
      <c r="L530" s="88">
        <f>SUM(F530:K530)</f>
        <v>14821.47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6682.22</v>
      </c>
      <c r="G532" s="18">
        <v>1670.55</v>
      </c>
      <c r="H532" s="18">
        <v>240.87</v>
      </c>
      <c r="I532" s="18"/>
      <c r="J532" s="18"/>
      <c r="K532" s="18"/>
      <c r="L532" s="88">
        <f>SUM(F532:K532)</f>
        <v>8593.6400000000012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17768.62</v>
      </c>
      <c r="G533" s="89">
        <f t="shared" ref="G533:L533" si="38">SUM(G530:G532)</f>
        <v>4442.1499999999996</v>
      </c>
      <c r="H533" s="89">
        <f t="shared" si="38"/>
        <v>1204.3400000000001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23415.11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56646.91</v>
      </c>
      <c r="I540" s="18"/>
      <c r="J540" s="18"/>
      <c r="K540" s="18"/>
      <c r="L540" s="88">
        <f>SUM(F540:K540)</f>
        <v>56646.91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28426.43</v>
      </c>
      <c r="I542" s="18"/>
      <c r="J542" s="18"/>
      <c r="K542" s="18"/>
      <c r="L542" s="88">
        <f>SUM(F542:K542)</f>
        <v>28426.43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85073.34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85073.34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427737.14</v>
      </c>
      <c r="G544" s="89">
        <f t="shared" ref="G544:L544" si="41">G523+G528+G533+G538+G543</f>
        <v>211289.96</v>
      </c>
      <c r="H544" s="89">
        <f t="shared" si="41"/>
        <v>984112.69</v>
      </c>
      <c r="I544" s="89">
        <f t="shared" si="41"/>
        <v>3203</v>
      </c>
      <c r="J544" s="89">
        <f t="shared" si="41"/>
        <v>79.989999999999995</v>
      </c>
      <c r="K544" s="89">
        <f t="shared" si="41"/>
        <v>0</v>
      </c>
      <c r="L544" s="89">
        <f t="shared" si="41"/>
        <v>1626422.7800000005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682376.13000000012</v>
      </c>
      <c r="G548" s="87">
        <f>L525</f>
        <v>297549.34000000003</v>
      </c>
      <c r="H548" s="87">
        <f>L530</f>
        <v>14821.47</v>
      </c>
      <c r="I548" s="87">
        <f>L535</f>
        <v>0</v>
      </c>
      <c r="J548" s="87">
        <f>L540</f>
        <v>56646.91</v>
      </c>
      <c r="K548" s="87">
        <f>SUM(F548:J548)</f>
        <v>1051393.8500000001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432324.36</v>
      </c>
      <c r="G550" s="87">
        <f>L527</f>
        <v>105684.5</v>
      </c>
      <c r="H550" s="87">
        <f>L532</f>
        <v>8593.6400000000012</v>
      </c>
      <c r="I550" s="87">
        <f>L537</f>
        <v>0</v>
      </c>
      <c r="J550" s="87">
        <f>L542</f>
        <v>28426.43</v>
      </c>
      <c r="K550" s="87">
        <f>SUM(F550:J550)</f>
        <v>575028.93000000005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1114700.4900000002</v>
      </c>
      <c r="G551" s="89">
        <f t="shared" si="42"/>
        <v>403233.84</v>
      </c>
      <c r="H551" s="89">
        <f t="shared" si="42"/>
        <v>23415.11</v>
      </c>
      <c r="I551" s="89">
        <f t="shared" si="42"/>
        <v>0</v>
      </c>
      <c r="J551" s="89">
        <f t="shared" si="42"/>
        <v>85073.34</v>
      </c>
      <c r="K551" s="89">
        <f t="shared" si="42"/>
        <v>1626422.7800000003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2092.36</v>
      </c>
      <c r="G561" s="18">
        <v>1055.0899999999999</v>
      </c>
      <c r="H561" s="18">
        <v>2746.09</v>
      </c>
      <c r="I561" s="18"/>
      <c r="J561" s="18"/>
      <c r="K561" s="18"/>
      <c r="L561" s="88">
        <f>SUM(F561:K561)</f>
        <v>5893.54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2092.36</v>
      </c>
      <c r="G564" s="89">
        <f t="shared" si="44"/>
        <v>1055.0899999999999</v>
      </c>
      <c r="H564" s="89">
        <f t="shared" si="44"/>
        <v>2746.09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5893.54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2092.36</v>
      </c>
      <c r="G570" s="89">
        <f t="shared" ref="G570:L570" si="46">G559+G564+G569</f>
        <v>1055.0899999999999</v>
      </c>
      <c r="H570" s="89">
        <f t="shared" si="46"/>
        <v>2746.09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5893.54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1933391</v>
      </c>
      <c r="I574" s="87">
        <f>SUM(F574:H574)</f>
        <v>1933391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40184</v>
      </c>
      <c r="I576" s="87">
        <f t="shared" si="47"/>
        <v>40184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62276.81</v>
      </c>
      <c r="G578" s="18"/>
      <c r="H578" s="18">
        <v>94686.56</v>
      </c>
      <c r="I578" s="87">
        <f t="shared" si="47"/>
        <v>156963.37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>
        <v>87672.88</v>
      </c>
      <c r="I579" s="87">
        <f t="shared" si="47"/>
        <v>87672.88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249964.92</v>
      </c>
      <c r="I580" s="87">
        <f t="shared" si="47"/>
        <v>249964.92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284837.24</v>
      </c>
      <c r="I590" s="18"/>
      <c r="J590" s="18"/>
      <c r="K590" s="104">
        <f t="shared" ref="K590:K596" si="48">SUM(H590:J590)</f>
        <v>284837.24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56646.91</v>
      </c>
      <c r="I591" s="18"/>
      <c r="J591" s="18">
        <v>28426.43</v>
      </c>
      <c r="K591" s="104">
        <f t="shared" si="48"/>
        <v>85073.34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3975.74</v>
      </c>
      <c r="I593" s="18"/>
      <c r="J593" s="18"/>
      <c r="K593" s="104">
        <f t="shared" si="48"/>
        <v>3975.74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859.21</v>
      </c>
      <c r="I594" s="18"/>
      <c r="J594" s="18"/>
      <c r="K594" s="104">
        <f t="shared" si="48"/>
        <v>859.21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346319.10000000003</v>
      </c>
      <c r="I597" s="108">
        <f>SUM(I590:I596)</f>
        <v>0</v>
      </c>
      <c r="J597" s="108">
        <f>SUM(J590:J596)</f>
        <v>28426.43</v>
      </c>
      <c r="K597" s="108">
        <f>SUM(K590:K596)</f>
        <v>374745.52999999997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73260.09</v>
      </c>
      <c r="I603" s="18"/>
      <c r="J603" s="18"/>
      <c r="K603" s="104">
        <f>SUM(H603:J603)</f>
        <v>73260.09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73260.09</v>
      </c>
      <c r="I604" s="108">
        <f>SUM(I601:I603)</f>
        <v>0</v>
      </c>
      <c r="J604" s="108">
        <f>SUM(J601:J603)</f>
        <v>0</v>
      </c>
      <c r="K604" s="108">
        <f>SUM(K601:K603)</f>
        <v>73260.09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700194.56</v>
      </c>
      <c r="H616" s="109">
        <f>SUM(F51)</f>
        <v>700194.56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16340.090000000002</v>
      </c>
      <c r="H617" s="109">
        <f>SUM(G51)</f>
        <v>16340.09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25974.47</v>
      </c>
      <c r="H618" s="109">
        <f>SUM(H51)</f>
        <v>25974.47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227445.32</v>
      </c>
      <c r="H620" s="109">
        <f>SUM(J51)</f>
        <v>227445.32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168035.24</v>
      </c>
      <c r="H621" s="109">
        <f>F475</f>
        <v>168035.24000000022</v>
      </c>
      <c r="I621" s="121" t="s">
        <v>101</v>
      </c>
      <c r="J621" s="109">
        <f t="shared" ref="J621:J654" si="50">G621-H621</f>
        <v>-2.3283064365386963E-10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10000</v>
      </c>
      <c r="H622" s="109">
        <f>G475</f>
        <v>10000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227445.32</v>
      </c>
      <c r="H625" s="109">
        <f>J475</f>
        <v>227445.32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7869868.6100000003</v>
      </c>
      <c r="H626" s="104">
        <f>SUM(F467)</f>
        <v>7869868.6100000003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170424.93</v>
      </c>
      <c r="H627" s="104">
        <f>SUM(G467)</f>
        <v>170424.93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111430.35</v>
      </c>
      <c r="H628" s="104">
        <f>SUM(H467)</f>
        <v>111430.35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431.87</v>
      </c>
      <c r="H630" s="104">
        <f>SUM(J467)</f>
        <v>431.87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8326875.3299999991</v>
      </c>
      <c r="H631" s="104">
        <f>SUM(F471)</f>
        <v>8326875.3300000001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111430.34999999996</v>
      </c>
      <c r="H632" s="104">
        <f>SUM(H471)</f>
        <v>111430.35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64471.55</v>
      </c>
      <c r="H633" s="104">
        <f>I368</f>
        <v>64471.549999999996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172343.61000000002</v>
      </c>
      <c r="H634" s="104">
        <f>SUM(G471)</f>
        <v>172343.61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431.87</v>
      </c>
      <c r="H636" s="164">
        <f>SUM(J467)</f>
        <v>431.87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176834.03</v>
      </c>
      <c r="H638" s="104">
        <f>SUM(F460)</f>
        <v>176834.03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50611.29</v>
      </c>
      <c r="H639" s="104">
        <f>SUM(G460)</f>
        <v>50611.29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227445.32</v>
      </c>
      <c r="H641" s="104">
        <f>SUM(I460)</f>
        <v>227445.32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431.87</v>
      </c>
      <c r="H643" s="104">
        <f>H407</f>
        <v>431.87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431.87</v>
      </c>
      <c r="H645" s="104">
        <f>L407</f>
        <v>431.87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374745.52999999997</v>
      </c>
      <c r="H646" s="104">
        <f>L207+L225+L243</f>
        <v>374745.52999999997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73260.09</v>
      </c>
      <c r="H647" s="104">
        <f>(J256+J337)-(J254+J335)</f>
        <v>73260.09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346319.1</v>
      </c>
      <c r="H648" s="104">
        <f>H597</f>
        <v>346319.10000000003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28426.43</v>
      </c>
      <c r="H650" s="104">
        <f>J597</f>
        <v>28426.43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9655.81</v>
      </c>
      <c r="H651" s="104">
        <f>K262+K344</f>
        <v>9655.81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6031156.459999999</v>
      </c>
      <c r="G659" s="19">
        <f>(L228+L308+L358)</f>
        <v>0</v>
      </c>
      <c r="H659" s="19">
        <f>(L246+L327+L359)</f>
        <v>2540010.4900000002</v>
      </c>
      <c r="I659" s="19">
        <f>SUM(F659:H659)</f>
        <v>8571166.9499999993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85421.25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85421.25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346319.1</v>
      </c>
      <c r="G661" s="19">
        <f>(L225+L305)-(J225+J305)</f>
        <v>0</v>
      </c>
      <c r="H661" s="19">
        <f>(L243+L324)-(J243+J324)</f>
        <v>28426.43</v>
      </c>
      <c r="I661" s="19">
        <f>SUM(F661:H661)</f>
        <v>374745.52999999997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135536.9</v>
      </c>
      <c r="G662" s="199">
        <f>SUM(G574:G586)+SUM(I601:I603)+L611</f>
        <v>0</v>
      </c>
      <c r="H662" s="199">
        <f>SUM(H574:H586)+SUM(J601:J603)+L612</f>
        <v>2405899.36</v>
      </c>
      <c r="I662" s="19">
        <f>SUM(F662:H662)</f>
        <v>2541436.2599999998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5463879.209999999</v>
      </c>
      <c r="G663" s="19">
        <f>G659-SUM(G660:G662)</f>
        <v>0</v>
      </c>
      <c r="H663" s="19">
        <f>H659-SUM(H660:H662)</f>
        <v>105684.70000000019</v>
      </c>
      <c r="I663" s="19">
        <f>I659-SUM(I660:I662)</f>
        <v>5569563.9100000001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408.51</v>
      </c>
      <c r="G664" s="248"/>
      <c r="H664" s="248"/>
      <c r="I664" s="19">
        <f>SUM(F664:H664)</f>
        <v>408.51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13375.14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13633.85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-105684.7</v>
      </c>
      <c r="I668" s="19">
        <f>SUM(F668:H668)</f>
        <v>-105684.7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13375.14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13375.14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Epsom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1937449.39</v>
      </c>
      <c r="C9" s="229">
        <f>'DOE25'!G196+'DOE25'!G214+'DOE25'!G232+'DOE25'!G275+'DOE25'!G294+'DOE25'!G313</f>
        <v>941670.77</v>
      </c>
    </row>
    <row r="10" spans="1:3" x14ac:dyDescent="0.2">
      <c r="A10" t="s">
        <v>779</v>
      </c>
      <c r="B10" s="240">
        <v>1797932.67</v>
      </c>
      <c r="C10" s="240">
        <v>873870.48</v>
      </c>
    </row>
    <row r="11" spans="1:3" x14ac:dyDescent="0.2">
      <c r="A11" t="s">
        <v>780</v>
      </c>
      <c r="B11" s="240">
        <v>81501.86</v>
      </c>
      <c r="C11" s="240">
        <v>39550.17</v>
      </c>
    </row>
    <row r="12" spans="1:3" x14ac:dyDescent="0.2">
      <c r="A12" t="s">
        <v>781</v>
      </c>
      <c r="B12" s="240">
        <v>58014.86</v>
      </c>
      <c r="C12" s="240">
        <v>28250.12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1937449.3900000001</v>
      </c>
      <c r="C13" s="231">
        <f>SUM(C10:C12)</f>
        <v>941670.77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409968.52</v>
      </c>
      <c r="C18" s="229">
        <f>'DOE25'!G197+'DOE25'!G215+'DOE25'!G233+'DOE25'!G276+'DOE25'!G295+'DOE25'!G314</f>
        <v>206847.82</v>
      </c>
    </row>
    <row r="19" spans="1:3" x14ac:dyDescent="0.2">
      <c r="A19" t="s">
        <v>779</v>
      </c>
      <c r="B19" s="240">
        <v>90732.26</v>
      </c>
      <c r="C19" s="240">
        <v>45713.37</v>
      </c>
    </row>
    <row r="20" spans="1:3" x14ac:dyDescent="0.2">
      <c r="A20" t="s">
        <v>780</v>
      </c>
      <c r="B20" s="240">
        <v>258139.26</v>
      </c>
      <c r="C20" s="240">
        <v>130314.13</v>
      </c>
    </row>
    <row r="21" spans="1:3" x14ac:dyDescent="0.2">
      <c r="A21" t="s">
        <v>781</v>
      </c>
      <c r="B21" s="240">
        <v>61097</v>
      </c>
      <c r="C21" s="240">
        <v>30820.32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409968.52</v>
      </c>
      <c r="C22" s="231">
        <f>SUM(C19:C21)</f>
        <v>206847.82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28279.99</v>
      </c>
      <c r="C36" s="235">
        <f>'DOE25'!G199+'DOE25'!G217+'DOE25'!G235+'DOE25'!G278+'DOE25'!G297+'DOE25'!G316</f>
        <v>14670.06</v>
      </c>
    </row>
    <row r="37" spans="1:3" x14ac:dyDescent="0.2">
      <c r="A37" t="s">
        <v>779</v>
      </c>
      <c r="B37" s="240">
        <v>28279.99</v>
      </c>
      <c r="C37" s="240">
        <v>14670.06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28279.99</v>
      </c>
      <c r="C40" s="231">
        <f>SUM(C37:C39)</f>
        <v>14670.06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1" activePane="bottomLeft" state="frozen"/>
      <selection pane="bottomLeft" activeCell="E8" sqref="E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Epsom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6040079.1500000004</v>
      </c>
      <c r="D5" s="20">
        <f>SUM('DOE25'!L196:L199)+SUM('DOE25'!L214:L217)+SUM('DOE25'!L232:L235)-F5-G5</f>
        <v>5979233.4900000002</v>
      </c>
      <c r="E5" s="243"/>
      <c r="F5" s="255">
        <f>SUM('DOE25'!J196:J199)+SUM('DOE25'!J214:J217)+SUM('DOE25'!J232:J235)</f>
        <v>60845.66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589468.30000000005</v>
      </c>
      <c r="D6" s="20">
        <f>'DOE25'!L201+'DOE25'!L219+'DOE25'!L237-F6-G6</f>
        <v>588243.57000000007</v>
      </c>
      <c r="E6" s="243"/>
      <c r="F6" s="255">
        <f>'DOE25'!J201+'DOE25'!J219+'DOE25'!J237</f>
        <v>0</v>
      </c>
      <c r="G6" s="53">
        <f>'DOE25'!K201+'DOE25'!K219+'DOE25'!K237</f>
        <v>1224.73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102609.66</v>
      </c>
      <c r="D7" s="20">
        <f>'DOE25'!L202+'DOE25'!L220+'DOE25'!L238-F7-G7</f>
        <v>102389.14</v>
      </c>
      <c r="E7" s="243"/>
      <c r="F7" s="255">
        <f>'DOE25'!J202+'DOE25'!J220+'DOE25'!J238</f>
        <v>220.52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165074.28</v>
      </c>
      <c r="D8" s="243"/>
      <c r="E8" s="20">
        <f>'DOE25'!L203+'DOE25'!L221+'DOE25'!L239-F8-G8-D9-D11</f>
        <v>161607.93</v>
      </c>
      <c r="F8" s="255">
        <f>'DOE25'!J203+'DOE25'!J221+'DOE25'!J239</f>
        <v>0</v>
      </c>
      <c r="G8" s="53">
        <f>'DOE25'!K203+'DOE25'!K221+'DOE25'!K239</f>
        <v>3466.35</v>
      </c>
      <c r="H8" s="259"/>
    </row>
    <row r="9" spans="1:9" x14ac:dyDescent="0.2">
      <c r="A9" s="32">
        <v>2310</v>
      </c>
      <c r="B9" t="s">
        <v>818</v>
      </c>
      <c r="C9" s="245">
        <f t="shared" si="0"/>
        <v>12152.3</v>
      </c>
      <c r="D9" s="244">
        <v>12152.3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3857</v>
      </c>
      <c r="D10" s="243"/>
      <c r="E10" s="244">
        <v>3857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64098.52</v>
      </c>
      <c r="D11" s="244">
        <v>64098.52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509532.33</v>
      </c>
      <c r="D12" s="20">
        <f>'DOE25'!L204+'DOE25'!L222+'DOE25'!L240-F12-G12</f>
        <v>507984.69</v>
      </c>
      <c r="E12" s="243"/>
      <c r="F12" s="255">
        <f>'DOE25'!J204+'DOE25'!J222+'DOE25'!J240</f>
        <v>0</v>
      </c>
      <c r="G12" s="53">
        <f>'DOE25'!K204+'DOE25'!K222+'DOE25'!K240</f>
        <v>1547.64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429632.92000000004</v>
      </c>
      <c r="D14" s="20">
        <f>'DOE25'!L206+'DOE25'!L224+'DOE25'!L242-F14-G14</f>
        <v>426141.58</v>
      </c>
      <c r="E14" s="243"/>
      <c r="F14" s="255">
        <f>'DOE25'!J206+'DOE25'!J224+'DOE25'!J242</f>
        <v>3491.34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374745.52999999997</v>
      </c>
      <c r="D15" s="20">
        <f>'DOE25'!L207+'DOE25'!L225+'DOE25'!L243-F15-G15</f>
        <v>374745.52999999997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115246.34000000003</v>
      </c>
      <c r="D29" s="20">
        <f>'DOE25'!L357+'DOE25'!L358+'DOE25'!L359-'DOE25'!I366-F29-G29</f>
        <v>115086.38000000002</v>
      </c>
      <c r="E29" s="243"/>
      <c r="F29" s="255">
        <f>'DOE25'!J357+'DOE25'!J358+'DOE25'!J359</f>
        <v>159.96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111430.34999999996</v>
      </c>
      <c r="D31" s="20">
        <f>'DOE25'!L289+'DOE25'!L308+'DOE25'!L327+'DOE25'!L332+'DOE25'!L333+'DOE25'!L334-F31-G31</f>
        <v>100919.32999999997</v>
      </c>
      <c r="E31" s="243"/>
      <c r="F31" s="255">
        <f>'DOE25'!J289+'DOE25'!J308+'DOE25'!J327+'DOE25'!J332+'DOE25'!J333+'DOE25'!J334</f>
        <v>8702.57</v>
      </c>
      <c r="G31" s="53">
        <f>'DOE25'!K289+'DOE25'!K308+'DOE25'!K327+'DOE25'!K332+'DOE25'!K333+'DOE25'!K334</f>
        <v>1808.45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8270994.5300000003</v>
      </c>
      <c r="E33" s="246">
        <f>SUM(E5:E31)</f>
        <v>165464.93</v>
      </c>
      <c r="F33" s="246">
        <f>SUM(F5:F31)</f>
        <v>73420.05</v>
      </c>
      <c r="G33" s="246">
        <f>SUM(G5:G31)</f>
        <v>8047.17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165464.93</v>
      </c>
      <c r="E35" s="249"/>
    </row>
    <row r="36" spans="2:8" ht="12" thickTop="1" x14ac:dyDescent="0.2">
      <c r="B36" t="s">
        <v>815</v>
      </c>
      <c r="D36" s="20">
        <f>D33</f>
        <v>8270994.5300000003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Epsom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615335.74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227445.32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30642.3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52995.75</v>
      </c>
      <c r="D12" s="95">
        <f>'DOE25'!G13</f>
        <v>12608.7</v>
      </c>
      <c r="E12" s="95">
        <f>'DOE25'!H13</f>
        <v>25974.47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3695.77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1220.77</v>
      </c>
      <c r="D16" s="95">
        <f>'DOE25'!G17</f>
        <v>35.619999999999997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700194.56</v>
      </c>
      <c r="D18" s="41">
        <f>SUM(D8:D17)</f>
        <v>16340.090000000002</v>
      </c>
      <c r="E18" s="41">
        <f>SUM(E8:E17)</f>
        <v>25974.47</v>
      </c>
      <c r="F18" s="41">
        <f>SUM(F8:F17)</f>
        <v>0</v>
      </c>
      <c r="G18" s="41">
        <f>SUM(G8:G17)</f>
        <v>227445.32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 t="str">
        <f>'DOE25'!F22</f>
        <v xml:space="preserve"> </v>
      </c>
      <c r="D21" s="95">
        <f>'DOE25'!G22</f>
        <v>5345.57</v>
      </c>
      <c r="E21" s="95">
        <f>'DOE25'!H22</f>
        <v>25296.73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206866.2</v>
      </c>
      <c r="D22" s="95">
        <f>'DOE25'!G23</f>
        <v>994.52</v>
      </c>
      <c r="E22" s="95">
        <f>'DOE25'!H23</f>
        <v>677.74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273132.90000000002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2508.96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49651.26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532159.32000000007</v>
      </c>
      <c r="D31" s="41">
        <f>SUM(D21:D30)</f>
        <v>6340.09</v>
      </c>
      <c r="E31" s="41">
        <f>SUM(E21:E30)</f>
        <v>25974.47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10000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227445.32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168035.24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168035.24</v>
      </c>
      <c r="D49" s="41">
        <f>SUM(D34:D48)</f>
        <v>10000</v>
      </c>
      <c r="E49" s="41">
        <f>SUM(E34:E48)</f>
        <v>0</v>
      </c>
      <c r="F49" s="41">
        <f>SUM(F34:F48)</f>
        <v>0</v>
      </c>
      <c r="G49" s="41">
        <f>SUM(G34:G48)</f>
        <v>227445.32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700194.56</v>
      </c>
      <c r="D50" s="41">
        <f>D49+D31</f>
        <v>16340.09</v>
      </c>
      <c r="E50" s="41">
        <f>E49+E31</f>
        <v>25974.47</v>
      </c>
      <c r="F50" s="41">
        <f>F49+F31</f>
        <v>0</v>
      </c>
      <c r="G50" s="41">
        <f>G49+G31</f>
        <v>227445.32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4204785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800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752.29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555.70000000000005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431.87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85390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24773.510000000002</v>
      </c>
      <c r="D60" s="95">
        <f>SUM('DOE25'!G97:G109)</f>
        <v>31.25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26881.5</v>
      </c>
      <c r="D61" s="130">
        <f>SUM(D56:D60)</f>
        <v>85421.25</v>
      </c>
      <c r="E61" s="130">
        <f>SUM(E56:E60)</f>
        <v>0</v>
      </c>
      <c r="F61" s="130">
        <f>SUM(F56:F60)</f>
        <v>0</v>
      </c>
      <c r="G61" s="130">
        <f>SUM(G56:G60)</f>
        <v>431.87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4231666.5</v>
      </c>
      <c r="D62" s="22">
        <f>D55+D61</f>
        <v>85421.25</v>
      </c>
      <c r="E62" s="22">
        <f>E55+E61</f>
        <v>0</v>
      </c>
      <c r="F62" s="22">
        <f>F55+F61</f>
        <v>0</v>
      </c>
      <c r="G62" s="22">
        <f>G55+G61</f>
        <v>431.87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2557557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970503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3528060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47250.65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2184.81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47250.65</v>
      </c>
      <c r="D77" s="130">
        <f>SUM(D71:D76)</f>
        <v>2184.81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3575310.65</v>
      </c>
      <c r="D80" s="130">
        <f>SUM(D78:D79)+D77+D69</f>
        <v>2184.81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62891.46</v>
      </c>
      <c r="D87" s="95">
        <f>SUM('DOE25'!G152:G160)</f>
        <v>73163.06</v>
      </c>
      <c r="E87" s="95">
        <f>SUM('DOE25'!H152:H160)</f>
        <v>111430.35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62891.46</v>
      </c>
      <c r="D90" s="131">
        <f>SUM(D84:D89)</f>
        <v>73163.06</v>
      </c>
      <c r="E90" s="131">
        <f>SUM(E84:E89)</f>
        <v>111430.35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9655.81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9655.81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7869868.6100000003</v>
      </c>
      <c r="D103" s="86">
        <f>D62+D80+D90+D102</f>
        <v>170424.93</v>
      </c>
      <c r="E103" s="86">
        <f>E62+E80+E90+E102</f>
        <v>111430.35</v>
      </c>
      <c r="F103" s="86">
        <f>F62+F80+F90+F102</f>
        <v>0</v>
      </c>
      <c r="G103" s="86">
        <f>G62+G80+G102</f>
        <v>431.87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4873516.55</v>
      </c>
      <c r="D108" s="24" t="s">
        <v>289</v>
      </c>
      <c r="E108" s="95">
        <f>('DOE25'!L275)+('DOE25'!L294)+('DOE25'!L313)</f>
        <v>107133.09999999998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1114700.5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51862.100000000006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6040079.1499999994</v>
      </c>
      <c r="D114" s="86">
        <f>SUM(D108:D113)</f>
        <v>0</v>
      </c>
      <c r="E114" s="86">
        <f>SUM(E108:E113)</f>
        <v>107133.09999999998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589468.30000000005</v>
      </c>
      <c r="D117" s="24" t="s">
        <v>289</v>
      </c>
      <c r="E117" s="95">
        <f>+('DOE25'!L280)+('DOE25'!L299)+('DOE25'!L318)</f>
        <v>2165.54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102609.66</v>
      </c>
      <c r="D118" s="24" t="s">
        <v>289</v>
      </c>
      <c r="E118" s="95">
        <f>+('DOE25'!L281)+('DOE25'!L300)+('DOE25'!L319)</f>
        <v>73.260000000000005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241325.09999999998</v>
      </c>
      <c r="D119" s="24" t="s">
        <v>289</v>
      </c>
      <c r="E119" s="95">
        <f>+('DOE25'!L282)+('DOE25'!L301)+('DOE25'!L320)</f>
        <v>2058.4499999999998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509532.33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429632.92000000004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374745.52999999997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172343.61000000002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2247313.84</v>
      </c>
      <c r="D127" s="86">
        <f>SUM(D117:D126)</f>
        <v>172343.61000000002</v>
      </c>
      <c r="E127" s="86">
        <f>SUM(E117:E126)</f>
        <v>4297.25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9655.81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336.53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95.34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-431.87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29826.53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39482.339999999997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8326875.3299999991</v>
      </c>
      <c r="D144" s="86">
        <f>(D114+D127+D143)</f>
        <v>172343.61000000002</v>
      </c>
      <c r="E144" s="86">
        <f>(E114+E127+E143)</f>
        <v>111430.34999999998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Epsom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13375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13375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4980650</v>
      </c>
      <c r="D10" s="182">
        <f>ROUND((C10/$C$28)*100,1)</f>
        <v>58.5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1114701</v>
      </c>
      <c r="D11" s="182">
        <f>ROUND((C11/$C$28)*100,1)</f>
        <v>13.1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51862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591634</v>
      </c>
      <c r="D15" s="182">
        <f t="shared" ref="D15:D27" si="0">ROUND((C15/$C$28)*100,1)</f>
        <v>6.9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102683</v>
      </c>
      <c r="D16" s="182">
        <f t="shared" si="0"/>
        <v>1.2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243384</v>
      </c>
      <c r="D17" s="182">
        <f t="shared" si="0"/>
        <v>2.9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509532</v>
      </c>
      <c r="D18" s="182">
        <f t="shared" si="0"/>
        <v>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429633</v>
      </c>
      <c r="D20" s="182">
        <f t="shared" si="0"/>
        <v>5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374746</v>
      </c>
      <c r="D21" s="182">
        <f t="shared" si="0"/>
        <v>4.4000000000000004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29826.53</v>
      </c>
      <c r="D26" s="182">
        <f t="shared" si="0"/>
        <v>0.4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86922.75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8515574.2799999993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8515574.2799999993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4204785</v>
      </c>
      <c r="D35" s="182">
        <f t="shared" ref="D35:D40" si="1">ROUND((C35/$C$41)*100,1)</f>
        <v>52.2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27313.370000000112</v>
      </c>
      <c r="D36" s="182">
        <f t="shared" si="1"/>
        <v>0.3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3528060</v>
      </c>
      <c r="D37" s="182">
        <f t="shared" si="1"/>
        <v>43.8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49435</v>
      </c>
      <c r="D38" s="182">
        <f t="shared" si="1"/>
        <v>0.6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247485</v>
      </c>
      <c r="D39" s="182">
        <f t="shared" si="1"/>
        <v>3.1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8057078.3700000001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P26" sqref="P2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Epsom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2013-09-06T18:47:34Z</cp:lastPrinted>
  <dcterms:created xsi:type="dcterms:W3CDTF">1997-12-04T19:04:30Z</dcterms:created>
  <dcterms:modified xsi:type="dcterms:W3CDTF">2013-09-18T15:07:25Z</dcterms:modified>
</cp:coreProperties>
</file>