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-15" yWindow="-15" windowWidth="14040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H603" i="1"/>
  <c r="H522" i="1"/>
  <c r="H520" i="1"/>
  <c r="F367" i="1"/>
  <c r="K239" i="1"/>
  <c r="I239" i="1"/>
  <c r="H239" i="1"/>
  <c r="G239" i="1"/>
  <c r="F239" i="1"/>
  <c r="K203" i="1"/>
  <c r="I203" i="1"/>
  <c r="H203" i="1"/>
  <c r="G203" i="1"/>
  <c r="F203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F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2" i="1"/>
  <c r="J475" i="1"/>
  <c r="H625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C22" i="13"/>
  <c r="C137" i="2"/>
  <c r="C16" i="13"/>
  <c r="H33" i="13"/>
  <c r="L336" i="1" l="1"/>
  <c r="G660" i="1"/>
  <c r="C18" i="10"/>
  <c r="F475" i="1"/>
  <c r="H621" i="1" s="1"/>
  <c r="J621" i="1" s="1"/>
  <c r="C20" i="10"/>
  <c r="J643" i="1"/>
  <c r="K551" i="1"/>
  <c r="H475" i="1"/>
  <c r="H623" i="1" s="1"/>
  <c r="J623" i="1" s="1"/>
  <c r="F661" i="1"/>
  <c r="I661" i="1" s="1"/>
  <c r="H660" i="1"/>
  <c r="I660" i="1"/>
  <c r="C127" i="2"/>
  <c r="E33" i="13"/>
  <c r="D35" i="13" s="1"/>
  <c r="L246" i="1"/>
  <c r="H659" i="1" s="1"/>
  <c r="H663" i="1" s="1"/>
  <c r="L210" i="1"/>
  <c r="F659" i="1" s="1"/>
  <c r="F663" i="1" s="1"/>
  <c r="F666" i="1" s="1"/>
  <c r="H616" i="1"/>
  <c r="F59" i="1"/>
  <c r="J616" i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666" i="1"/>
  <c r="G671" i="1"/>
  <c r="C5" i="10" s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C28" i="10" l="1"/>
  <c r="D31" i="13"/>
  <c r="C31" i="13" s="1"/>
  <c r="C144" i="2"/>
  <c r="H666" i="1"/>
  <c r="H671" i="1"/>
  <c r="C6" i="10" s="1"/>
  <c r="L256" i="1"/>
  <c r="L270" i="1" s="1"/>
  <c r="G631" i="1" s="1"/>
  <c r="J631" i="1" s="1"/>
  <c r="I659" i="1"/>
  <c r="I663" i="1" s="1"/>
  <c r="I671" i="1" s="1"/>
  <c r="C7" i="10" s="1"/>
  <c r="F671" i="1"/>
  <c r="C4" i="10" s="1"/>
  <c r="C55" i="2"/>
  <c r="C62" i="2" s="1"/>
  <c r="C103" i="2" s="1"/>
  <c r="F111" i="1"/>
  <c r="C35" i="10"/>
  <c r="F192" i="1"/>
  <c r="G626" i="1" s="1"/>
  <c r="J626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C36" i="10" l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<sst xmlns="http://schemas.openxmlformats.org/spreadsheetml/2006/main" count="3944" uniqueCount="910">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</sst>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171</v>
      </c>
      <c r="C2" s="21">
        <v>171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13908.37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32059.66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5.73</v>
      </c>
      <c r="G12" s="18"/>
      <c r="H12" s="18">
        <v>663.33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172.78</v>
      </c>
      <c r="G13" s="18">
        <v>669.06</v>
      </c>
      <c r="H13" s="18">
        <v>1960.99</v>
      </c>
      <c r="I13" s="18"/>
      <c r="J13" s="67">
        <f>SUM(I441)</f>
        <v>183832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46146.54</v>
      </c>
      <c r="G19" s="41">
        <f>SUM(G9:G18)</f>
        <v>669.06</v>
      </c>
      <c r="H19" s="41">
        <f>SUM(H9:H18)</f>
        <v>2624.32</v>
      </c>
      <c r="I19" s="41">
        <f>SUM(I9:I18)</f>
        <v>0</v>
      </c>
      <c r="J19" s="41">
        <f>SUM(J9:J18)</f>
        <v>183832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669.06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534.4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4332.01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626.13</v>
      </c>
      <c r="G28" s="18"/>
      <c r="H28" s="18">
        <v>876.05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23895.87</v>
      </c>
      <c r="G30" s="18"/>
      <c r="H30" s="18">
        <v>1213.8699999999999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28854.01</v>
      </c>
      <c r="G32" s="41">
        <f>SUM(G22:G31)</f>
        <v>669.06</v>
      </c>
      <c r="H32" s="41">
        <f>SUM(H22:H31)</f>
        <v>2624.3199999999997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20473.060000000001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163358.94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17292.53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17292.53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183832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46146.539999999994</v>
      </c>
      <c r="G51" s="41">
        <f>G50+G32</f>
        <v>669.06</v>
      </c>
      <c r="H51" s="41">
        <f>H50+H32</f>
        <v>2624.3199999999997</v>
      </c>
      <c r="I51" s="41">
        <f>I50+I32</f>
        <v>0</v>
      </c>
      <c r="J51" s="41">
        <f>J50+J32</f>
        <v>183832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208739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208739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47261.7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47261.7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68.73</v>
      </c>
      <c r="G95" s="18"/>
      <c r="H95" s="18"/>
      <c r="I95" s="18"/>
      <c r="J95" s="18">
        <v>43.27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9076.56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8689.19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85.11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153.84</v>
      </c>
      <c r="G110" s="41">
        <f>SUM(G95:G109)</f>
        <v>9076.56</v>
      </c>
      <c r="H110" s="41">
        <f>SUM(H95:H109)</f>
        <v>8689.19</v>
      </c>
      <c r="I110" s="41">
        <f>SUM(I95:I109)</f>
        <v>0</v>
      </c>
      <c r="J110" s="41">
        <f>SUM(J95:J109)</f>
        <v>43.27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256154.54</v>
      </c>
      <c r="G111" s="41">
        <f>G59+G110</f>
        <v>9076.56</v>
      </c>
      <c r="H111" s="41">
        <f>H59+H78+H93+H110</f>
        <v>8689.19</v>
      </c>
      <c r="I111" s="41">
        <f>I59+I110</f>
        <v>0</v>
      </c>
      <c r="J111" s="41">
        <f>J59+J110</f>
        <v>43.27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14426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186688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201114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37.53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3376.34</v>
      </c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3413.8700000000003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201114</v>
      </c>
      <c r="G139" s="41">
        <f>G120+SUM(G135:G136)</f>
        <v>3413.8700000000003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24563.49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5118.55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4040.62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5541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5069.84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5069.84</v>
      </c>
      <c r="G161" s="41">
        <f>SUM(G149:G160)</f>
        <v>4040.62</v>
      </c>
      <c r="H161" s="41">
        <f>SUM(H149:H160)</f>
        <v>35223.040000000001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956.81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6026.65</v>
      </c>
      <c r="G168" s="41">
        <f>G146+G161+SUM(G162:G167)</f>
        <v>4040.62</v>
      </c>
      <c r="H168" s="41">
        <f>H146+H161+SUM(H162:H167)</f>
        <v>35223.040000000001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7548.52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7548.52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7548.52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463295.19000000006</v>
      </c>
      <c r="G192" s="47">
        <f>G111+G139+G168+G191</f>
        <v>24079.57</v>
      </c>
      <c r="H192" s="47">
        <f>H111+H139+H168+H191</f>
        <v>43912.23</v>
      </c>
      <c r="I192" s="47">
        <f>I111+I139+I168+I191</f>
        <v>0</v>
      </c>
      <c r="J192" s="47">
        <f>J111+J139+J191</f>
        <v>20043.27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107467.64</v>
      </c>
      <c r="G196" s="18">
        <v>56296.08</v>
      </c>
      <c r="H196" s="18">
        <v>1698.71</v>
      </c>
      <c r="I196" s="18">
        <v>5347.44</v>
      </c>
      <c r="J196" s="18">
        <v>99</v>
      </c>
      <c r="K196" s="18"/>
      <c r="L196" s="19">
        <f>SUM(F196:K196)</f>
        <v>170908.87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24096.74</v>
      </c>
      <c r="G197" s="18">
        <v>2497.17</v>
      </c>
      <c r="H197" s="18">
        <v>55.06</v>
      </c>
      <c r="I197" s="18">
        <v>206.48</v>
      </c>
      <c r="J197" s="18"/>
      <c r="K197" s="18"/>
      <c r="L197" s="19">
        <f>SUM(F197:K197)</f>
        <v>26855.450000000004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687.68</v>
      </c>
      <c r="G199" s="18">
        <v>58.53</v>
      </c>
      <c r="H199" s="18"/>
      <c r="I199" s="18"/>
      <c r="J199" s="18"/>
      <c r="K199" s="18"/>
      <c r="L199" s="19">
        <f>SUM(F199:K199)</f>
        <v>746.20999999999992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9507.66</v>
      </c>
      <c r="G201" s="18">
        <v>3898.8</v>
      </c>
      <c r="H201" s="18">
        <v>30444.2</v>
      </c>
      <c r="I201" s="18">
        <v>343.28</v>
      </c>
      <c r="J201" s="18"/>
      <c r="K201" s="18"/>
      <c r="L201" s="19">
        <f t="shared" ref="L201:L207" si="0">SUM(F201:K201)</f>
        <v>44193.94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1308.18</v>
      </c>
      <c r="G202" s="18">
        <v>162.94</v>
      </c>
      <c r="H202" s="18"/>
      <c r="I202" s="18">
        <v>831.26</v>
      </c>
      <c r="J202" s="18"/>
      <c r="K202" s="18"/>
      <c r="L202" s="19">
        <f t="shared" si="0"/>
        <v>2302.38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1415.44*0.911</f>
        <v>1289.4658400000001</v>
      </c>
      <c r="G203" s="18">
        <f>102.06*0.911</f>
        <v>92.97666000000001</v>
      </c>
      <c r="H203" s="18">
        <f>53591.4*0.911</f>
        <v>48821.765400000004</v>
      </c>
      <c r="I203" s="18">
        <f>304.27*0.911</f>
        <v>277.18997000000002</v>
      </c>
      <c r="J203" s="18"/>
      <c r="K203" s="18">
        <f>1477.24*0.911</f>
        <v>1345.7656400000001</v>
      </c>
      <c r="L203" s="19">
        <f t="shared" si="0"/>
        <v>51827.163509999998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32126.39</v>
      </c>
      <c r="G204" s="18">
        <v>13049.95</v>
      </c>
      <c r="H204" s="18">
        <v>3365.08</v>
      </c>
      <c r="I204" s="18">
        <v>379.05</v>
      </c>
      <c r="J204" s="18">
        <v>104.98</v>
      </c>
      <c r="K204" s="18">
        <v>776.85</v>
      </c>
      <c r="L204" s="19">
        <f t="shared" si="0"/>
        <v>49802.3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9551.0300000000007</v>
      </c>
      <c r="G206" s="18">
        <v>1004.79</v>
      </c>
      <c r="H206" s="18">
        <v>14162.1</v>
      </c>
      <c r="I206" s="18">
        <v>12076.16</v>
      </c>
      <c r="J206" s="18">
        <v>1298</v>
      </c>
      <c r="K206" s="18"/>
      <c r="L206" s="19">
        <f t="shared" si="0"/>
        <v>38092.080000000002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19000</v>
      </c>
      <c r="I207" s="18"/>
      <c r="J207" s="18"/>
      <c r="K207" s="18"/>
      <c r="L207" s="19">
        <f t="shared" si="0"/>
        <v>19000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186034.78584</v>
      </c>
      <c r="G210" s="41">
        <f t="shared" si="1"/>
        <v>77061.236659999995</v>
      </c>
      <c r="H210" s="41">
        <f t="shared" si="1"/>
        <v>117546.91540000001</v>
      </c>
      <c r="I210" s="41">
        <f t="shared" si="1"/>
        <v>19460.859969999998</v>
      </c>
      <c r="J210" s="41">
        <f t="shared" si="1"/>
        <v>1501.98</v>
      </c>
      <c r="K210" s="41">
        <f t="shared" si="1"/>
        <v>2122.61564</v>
      </c>
      <c r="L210" s="41">
        <f t="shared" si="1"/>
        <v>403728.39351000002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21019.040000000001</v>
      </c>
      <c r="I232" s="18"/>
      <c r="J232" s="18"/>
      <c r="K232" s="18"/>
      <c r="L232" s="19">
        <f>SUM(F232:K232)</f>
        <v>21019.040000000001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3306.29</v>
      </c>
      <c r="I233" s="18"/>
      <c r="J233" s="18"/>
      <c r="K233" s="18"/>
      <c r="L233" s="19">
        <f>SUM(F233:K233)</f>
        <v>3306.29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2035.71</v>
      </c>
      <c r="I235" s="18"/>
      <c r="J235" s="18"/>
      <c r="K235" s="18"/>
      <c r="L235" s="19">
        <f>SUM(F235:K235)</f>
        <v>2035.71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2307</v>
      </c>
      <c r="I237" s="18"/>
      <c r="J237" s="18"/>
      <c r="K237" s="18"/>
      <c r="L237" s="19">
        <f t="shared" ref="L237:L243" si="4">SUM(F237:K237)</f>
        <v>2307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1415.44*0.089</f>
        <v>125.97416</v>
      </c>
      <c r="G239" s="18">
        <f>102.06*0.089</f>
        <v>9.0833399999999997</v>
      </c>
      <c r="H239" s="18">
        <f>53591.4*0.089</f>
        <v>4769.6346000000003</v>
      </c>
      <c r="I239" s="18">
        <f>304.27*0.089</f>
        <v>27.080029999999997</v>
      </c>
      <c r="J239" s="18"/>
      <c r="K239" s="18">
        <f>1477.24*0.089</f>
        <v>131.47435999999999</v>
      </c>
      <c r="L239" s="19">
        <f t="shared" si="4"/>
        <v>5063.2464900000004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35121.160000000003</v>
      </c>
      <c r="I243" s="18"/>
      <c r="J243" s="18"/>
      <c r="K243" s="18"/>
      <c r="L243" s="19">
        <f t="shared" si="4"/>
        <v>35121.160000000003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125.97416</v>
      </c>
      <c r="G246" s="41">
        <f t="shared" si="5"/>
        <v>9.0833399999999997</v>
      </c>
      <c r="H246" s="41">
        <f t="shared" si="5"/>
        <v>68558.834600000002</v>
      </c>
      <c r="I246" s="41">
        <f t="shared" si="5"/>
        <v>27.080029999999997</v>
      </c>
      <c r="J246" s="41">
        <f t="shared" si="5"/>
        <v>0</v>
      </c>
      <c r="K246" s="41">
        <f t="shared" si="5"/>
        <v>131.47435999999999</v>
      </c>
      <c r="L246" s="41">
        <f t="shared" si="5"/>
        <v>68852.446490000002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186160.76</v>
      </c>
      <c r="G256" s="41">
        <f t="shared" si="8"/>
        <v>77070.319999999992</v>
      </c>
      <c r="H256" s="41">
        <f t="shared" si="8"/>
        <v>186105.75</v>
      </c>
      <c r="I256" s="41">
        <f t="shared" si="8"/>
        <v>19487.939999999999</v>
      </c>
      <c r="J256" s="41">
        <f t="shared" si="8"/>
        <v>1501.98</v>
      </c>
      <c r="K256" s="41">
        <f t="shared" si="8"/>
        <v>2254.09</v>
      </c>
      <c r="L256" s="41">
        <f t="shared" si="8"/>
        <v>472580.84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7548.52</v>
      </c>
      <c r="L262" s="19">
        <f>SUM(F262:K262)</f>
        <v>7548.52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27548.52</v>
      </c>
      <c r="L269" s="41">
        <f t="shared" si="9"/>
        <v>27548.52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186160.76</v>
      </c>
      <c r="G270" s="42">
        <f t="shared" si="11"/>
        <v>77070.319999999992</v>
      </c>
      <c r="H270" s="42">
        <f t="shared" si="11"/>
        <v>186105.75</v>
      </c>
      <c r="I270" s="42">
        <f t="shared" si="11"/>
        <v>19487.939999999999</v>
      </c>
      <c r="J270" s="42">
        <f t="shared" si="11"/>
        <v>1501.98</v>
      </c>
      <c r="K270" s="42">
        <f t="shared" si="11"/>
        <v>29802.61</v>
      </c>
      <c r="L270" s="42">
        <f t="shared" si="11"/>
        <v>500129.36000000004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4039.5</v>
      </c>
      <c r="I275" s="18">
        <v>1561.7</v>
      </c>
      <c r="J275" s="18">
        <v>10724.11</v>
      </c>
      <c r="K275" s="18"/>
      <c r="L275" s="19">
        <f>SUM(F275:K275)</f>
        <v>16325.310000000001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6435.87</v>
      </c>
      <c r="G276" s="18">
        <v>107.39</v>
      </c>
      <c r="H276" s="18"/>
      <c r="I276" s="18"/>
      <c r="J276" s="18"/>
      <c r="K276" s="18"/>
      <c r="L276" s="19">
        <f>SUM(F276:K276)</f>
        <v>6543.26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1776.24</v>
      </c>
      <c r="G281" s="18">
        <v>292.52999999999997</v>
      </c>
      <c r="H281" s="18">
        <v>3084.37</v>
      </c>
      <c r="I281" s="18">
        <v>98</v>
      </c>
      <c r="J281" s="18">
        <v>2638.4</v>
      </c>
      <c r="K281" s="18">
        <v>1292</v>
      </c>
      <c r="L281" s="19">
        <f t="shared" si="12"/>
        <v>9181.5399999999991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850</v>
      </c>
      <c r="I286" s="18"/>
      <c r="J286" s="18"/>
      <c r="K286" s="18"/>
      <c r="L286" s="19">
        <f t="shared" si="12"/>
        <v>850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8212.11</v>
      </c>
      <c r="G289" s="42">
        <f t="shared" si="13"/>
        <v>399.91999999999996</v>
      </c>
      <c r="H289" s="42">
        <f t="shared" si="13"/>
        <v>7973.87</v>
      </c>
      <c r="I289" s="42">
        <f t="shared" si="13"/>
        <v>1659.7</v>
      </c>
      <c r="J289" s="42">
        <f t="shared" si="13"/>
        <v>13362.51</v>
      </c>
      <c r="K289" s="42">
        <f t="shared" si="13"/>
        <v>1292</v>
      </c>
      <c r="L289" s="41">
        <f t="shared" si="13"/>
        <v>32900.11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>
        <v>8429.7999999999993</v>
      </c>
      <c r="K334" s="18"/>
      <c r="L334" s="19">
        <f t="shared" si="18"/>
        <v>8429.7999999999993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8429.7999999999993</v>
      </c>
      <c r="K336" s="41">
        <f t="shared" si="19"/>
        <v>0</v>
      </c>
      <c r="L336" s="41">
        <f t="shared" si="18"/>
        <v>8429.7999999999993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8212.11</v>
      </c>
      <c r="G337" s="41">
        <f t="shared" si="20"/>
        <v>399.91999999999996</v>
      </c>
      <c r="H337" s="41">
        <f t="shared" si="20"/>
        <v>7973.87</v>
      </c>
      <c r="I337" s="41">
        <f t="shared" si="20"/>
        <v>1659.7</v>
      </c>
      <c r="J337" s="41">
        <f t="shared" si="20"/>
        <v>21792.309999999998</v>
      </c>
      <c r="K337" s="41">
        <f t="shared" si="20"/>
        <v>1292</v>
      </c>
      <c r="L337" s="41">
        <f t="shared" si="20"/>
        <v>41329.910000000003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2582.3200000000002</v>
      </c>
      <c r="L349" s="19">
        <f t="shared" si="21"/>
        <v>2582.3200000000002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2582.3200000000002</v>
      </c>
      <c r="L350" s="41">
        <f>SUM(L340:L349)</f>
        <v>2582.3200000000002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8212.11</v>
      </c>
      <c r="G351" s="41">
        <f>G337</f>
        <v>399.91999999999996</v>
      </c>
      <c r="H351" s="41">
        <f>H337</f>
        <v>7973.87</v>
      </c>
      <c r="I351" s="41">
        <f>I337</f>
        <v>1659.7</v>
      </c>
      <c r="J351" s="41">
        <f>J337</f>
        <v>21792.309999999998</v>
      </c>
      <c r="K351" s="47">
        <f>K337+K350</f>
        <v>3874.32</v>
      </c>
      <c r="L351" s="41">
        <f>L337+L350</f>
        <v>43912.23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13923.6</v>
      </c>
      <c r="G357" s="18">
        <v>1280.72</v>
      </c>
      <c r="H357" s="18"/>
      <c r="I357" s="18">
        <v>8875.25</v>
      </c>
      <c r="J357" s="18"/>
      <c r="K357" s="18"/>
      <c r="L357" s="13">
        <f>SUM(F357:K357)</f>
        <v>24079.57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13923.6</v>
      </c>
      <c r="G361" s="47">
        <f t="shared" si="22"/>
        <v>1280.72</v>
      </c>
      <c r="H361" s="47">
        <f t="shared" si="22"/>
        <v>0</v>
      </c>
      <c r="I361" s="47">
        <f t="shared" si="22"/>
        <v>8875.25</v>
      </c>
      <c r="J361" s="47">
        <f t="shared" si="22"/>
        <v>0</v>
      </c>
      <c r="K361" s="47">
        <f t="shared" si="22"/>
        <v>0</v>
      </c>
      <c r="L361" s="47">
        <f t="shared" si="22"/>
        <v>24079.57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7821.17</v>
      </c>
      <c r="G366" s="18"/>
      <c r="H366" s="18"/>
      <c r="I366" s="56">
        <f>SUM(F366:H366)</f>
        <v>7821.17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458.88+595.2</f>
        <v>1054.08</v>
      </c>
      <c r="G367" s="63"/>
      <c r="H367" s="63"/>
      <c r="I367" s="56">
        <f>SUM(F367:H367)</f>
        <v>1054.08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8875.25</v>
      </c>
      <c r="G368" s="47">
        <f>SUM(G366:G367)</f>
        <v>0</v>
      </c>
      <c r="H368" s="47">
        <f>SUM(H366:H367)</f>
        <v>0</v>
      </c>
      <c r="I368" s="47">
        <f>SUM(I366:I367)</f>
        <v>8875.25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6.65</v>
      </c>
      <c r="I388" s="18"/>
      <c r="J388" s="24" t="s">
        <v>289</v>
      </c>
      <c r="K388" s="24" t="s">
        <v>289</v>
      </c>
      <c r="L388" s="56">
        <f t="shared" si="25"/>
        <v>6.65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3.04</v>
      </c>
      <c r="I390" s="18"/>
      <c r="J390" s="24" t="s">
        <v>289</v>
      </c>
      <c r="K390" s="24" t="s">
        <v>289</v>
      </c>
      <c r="L390" s="56">
        <f t="shared" si="25"/>
        <v>3.04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9.6900000000000013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9.6900000000000013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>
        <v>23.04</v>
      </c>
      <c r="I397" s="18"/>
      <c r="J397" s="24" t="s">
        <v>289</v>
      </c>
      <c r="K397" s="24" t="s">
        <v>289</v>
      </c>
      <c r="L397" s="56">
        <f t="shared" si="26"/>
        <v>20023.04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3.75</v>
      </c>
      <c r="I398" s="18"/>
      <c r="J398" s="24" t="s">
        <v>289</v>
      </c>
      <c r="K398" s="24" t="s">
        <v>289</v>
      </c>
      <c r="L398" s="56">
        <f t="shared" si="26"/>
        <v>3.75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6.79</v>
      </c>
      <c r="I399" s="18"/>
      <c r="J399" s="24" t="s">
        <v>289</v>
      </c>
      <c r="K399" s="24" t="s">
        <v>289</v>
      </c>
      <c r="L399" s="56">
        <f t="shared" si="26"/>
        <v>6.79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33.58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20033.580000000002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43.269999999999996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20043.27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36572.43</v>
      </c>
      <c r="G441" s="18">
        <v>147259.57</v>
      </c>
      <c r="H441" s="18"/>
      <c r="I441" s="56">
        <f t="shared" si="33"/>
        <v>183832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36572.43</v>
      </c>
      <c r="G445" s="13">
        <f>SUM(G438:G444)</f>
        <v>147259.57</v>
      </c>
      <c r="H445" s="13">
        <f>SUM(H438:H444)</f>
        <v>0</v>
      </c>
      <c r="I445" s="13">
        <f>SUM(I438:I444)</f>
        <v>183832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>
        <v>20473.060000000001</v>
      </c>
      <c r="H456" s="18"/>
      <c r="I456" s="56">
        <f t="shared" si="34"/>
        <v>20473.060000000001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36572.43</v>
      </c>
      <c r="G458" s="18">
        <v>126786.51</v>
      </c>
      <c r="H458" s="18"/>
      <c r="I458" s="56">
        <f t="shared" si="34"/>
        <v>163358.94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36572.43</v>
      </c>
      <c r="G459" s="83">
        <f>SUM(G453:G458)</f>
        <v>147259.57</v>
      </c>
      <c r="H459" s="83">
        <f>SUM(H453:H458)</f>
        <v>0</v>
      </c>
      <c r="I459" s="83">
        <f>SUM(I453:I458)</f>
        <v>183832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36572.43</v>
      </c>
      <c r="G460" s="42">
        <f>G451+G459</f>
        <v>147259.57</v>
      </c>
      <c r="H460" s="42">
        <f>H451+H459</f>
        <v>0</v>
      </c>
      <c r="I460" s="42">
        <f>I451+I459</f>
        <v>183832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54126.7</v>
      </c>
      <c r="G464" s="18">
        <v>0</v>
      </c>
      <c r="H464" s="18">
        <v>0</v>
      </c>
      <c r="I464" s="18"/>
      <c r="J464" s="18">
        <v>163788.73000000001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463295.19</v>
      </c>
      <c r="G467" s="18">
        <v>24079.57</v>
      </c>
      <c r="H467" s="18">
        <v>43912.23</v>
      </c>
      <c r="I467" s="18"/>
      <c r="J467" s="18">
        <v>20043.27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463295.19</v>
      </c>
      <c r="G469" s="53">
        <f>SUM(G467:G468)</f>
        <v>24079.57</v>
      </c>
      <c r="H469" s="53">
        <f>SUM(H467:H468)</f>
        <v>43912.23</v>
      </c>
      <c r="I469" s="53">
        <f>SUM(I467:I468)</f>
        <v>0</v>
      </c>
      <c r="J469" s="53">
        <f>SUM(J467:J468)</f>
        <v>20043.27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500129.36</v>
      </c>
      <c r="G471" s="18">
        <v>24079.57</v>
      </c>
      <c r="H471" s="18">
        <v>43912.23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500129.36</v>
      </c>
      <c r="G473" s="53">
        <f>SUM(G471:G472)</f>
        <v>24079.57</v>
      </c>
      <c r="H473" s="53">
        <f>SUM(H471:H472)</f>
        <v>43912.23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17292.530000000028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183832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2601</v>
      </c>
      <c r="G506" s="144">
        <v>259</v>
      </c>
      <c r="H506" s="144"/>
      <c r="I506" s="144">
        <v>2860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19629</v>
      </c>
      <c r="G511" s="24" t="s">
        <v>289</v>
      </c>
      <c r="H511" s="18">
        <v>18029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261123</v>
      </c>
      <c r="G512" s="24" t="s">
        <v>289</v>
      </c>
      <c r="H512" s="18">
        <v>252123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280752</v>
      </c>
      <c r="G516" s="42">
        <f>SUM(G510:G515)</f>
        <v>0</v>
      </c>
      <c r="H516" s="42">
        <f>SUM(H510:H515)</f>
        <v>270152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31220.29</v>
      </c>
      <c r="G520" s="18">
        <v>2663.09</v>
      </c>
      <c r="H520" s="18">
        <f>55.06</f>
        <v>55.06</v>
      </c>
      <c r="I520" s="18">
        <v>206.48</v>
      </c>
      <c r="J520" s="18"/>
      <c r="K520" s="18"/>
      <c r="L520" s="88">
        <f>SUM(F520:K520)</f>
        <v>34144.920000000006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5397.06-H520</f>
        <v>5342</v>
      </c>
      <c r="I522" s="18"/>
      <c r="J522" s="18"/>
      <c r="K522" s="18"/>
      <c r="L522" s="88">
        <f>SUM(F522:K522)</f>
        <v>5342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31220.29</v>
      </c>
      <c r="G523" s="108">
        <f t="shared" ref="G523:L523" si="36">SUM(G520:G522)</f>
        <v>2663.09</v>
      </c>
      <c r="H523" s="108">
        <f t="shared" si="36"/>
        <v>5397.06</v>
      </c>
      <c r="I523" s="108">
        <f t="shared" si="36"/>
        <v>206.48</v>
      </c>
      <c r="J523" s="108">
        <f t="shared" si="36"/>
        <v>0</v>
      </c>
      <c r="K523" s="108">
        <f t="shared" si="36"/>
        <v>0</v>
      </c>
      <c r="L523" s="89">
        <f t="shared" si="36"/>
        <v>39486.920000000006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28802.31</v>
      </c>
      <c r="I525" s="18"/>
      <c r="J525" s="18"/>
      <c r="K525" s="18"/>
      <c r="L525" s="88">
        <f>SUM(F525:K525)</f>
        <v>28802.31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2307</v>
      </c>
      <c r="I527" s="18"/>
      <c r="J527" s="18"/>
      <c r="K527" s="18"/>
      <c r="L527" s="88">
        <f>SUM(F527:K527)</f>
        <v>2307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31109.31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31109.31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7061.34</v>
      </c>
      <c r="I530" s="18"/>
      <c r="J530" s="18"/>
      <c r="K530" s="18"/>
      <c r="L530" s="88">
        <f>SUM(F530:K530)</f>
        <v>7061.34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3056.05</v>
      </c>
      <c r="I532" s="18"/>
      <c r="J532" s="18"/>
      <c r="K532" s="18"/>
      <c r="L532" s="88">
        <f>SUM(F532:K532)</f>
        <v>3056.05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10117.39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10117.39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35121.160000000003</v>
      </c>
      <c r="I542" s="18"/>
      <c r="J542" s="18"/>
      <c r="K542" s="18"/>
      <c r="L542" s="88">
        <f>SUM(F542:K542)</f>
        <v>35121.160000000003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35121.160000000003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35121.160000000003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31220.29</v>
      </c>
      <c r="G544" s="89">
        <f t="shared" ref="G544:L544" si="41">G523+G528+G533+G538+G543</f>
        <v>2663.09</v>
      </c>
      <c r="H544" s="89">
        <f t="shared" si="41"/>
        <v>81744.920000000013</v>
      </c>
      <c r="I544" s="89">
        <f t="shared" si="41"/>
        <v>206.48</v>
      </c>
      <c r="J544" s="89">
        <f t="shared" si="41"/>
        <v>0</v>
      </c>
      <c r="K544" s="89">
        <f t="shared" si="41"/>
        <v>0</v>
      </c>
      <c r="L544" s="89">
        <f t="shared" si="41"/>
        <v>115834.78000000001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34144.920000000006</v>
      </c>
      <c r="G548" s="87">
        <f>L525</f>
        <v>28802.31</v>
      </c>
      <c r="H548" s="87">
        <f>L530</f>
        <v>7061.34</v>
      </c>
      <c r="I548" s="87">
        <f>L535</f>
        <v>0</v>
      </c>
      <c r="J548" s="87">
        <f>L540</f>
        <v>0</v>
      </c>
      <c r="K548" s="87">
        <f>SUM(F548:J548)</f>
        <v>70008.570000000007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5342</v>
      </c>
      <c r="G550" s="87">
        <f>L527</f>
        <v>2307</v>
      </c>
      <c r="H550" s="87">
        <f>L532</f>
        <v>3056.05</v>
      </c>
      <c r="I550" s="87">
        <f>L537</f>
        <v>0</v>
      </c>
      <c r="J550" s="87">
        <f>L542</f>
        <v>35121.160000000003</v>
      </c>
      <c r="K550" s="87">
        <f>SUM(F550:J550)</f>
        <v>45826.210000000006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39486.920000000006</v>
      </c>
      <c r="G551" s="89">
        <f t="shared" si="42"/>
        <v>31109.31</v>
      </c>
      <c r="H551" s="89">
        <f t="shared" si="42"/>
        <v>10117.39</v>
      </c>
      <c r="I551" s="89">
        <f t="shared" si="42"/>
        <v>0</v>
      </c>
      <c r="J551" s="89">
        <f t="shared" si="42"/>
        <v>35121.160000000003</v>
      </c>
      <c r="K551" s="89">
        <f t="shared" si="42"/>
        <v>115834.78000000001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21019.040000000001</v>
      </c>
      <c r="I574" s="87">
        <f>SUM(F574:H574)</f>
        <v>21019.040000000001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114</v>
      </c>
      <c r="I577" s="87">
        <f t="shared" si="47"/>
        <v>114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19000</v>
      </c>
      <c r="I590" s="18"/>
      <c r="J590" s="18"/>
      <c r="K590" s="104">
        <f t="shared" ref="K590:K596" si="48">SUM(H590:J590)</f>
        <v>19000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35121.160000000003</v>
      </c>
      <c r="K591" s="104">
        <f t="shared" si="48"/>
        <v>35121.160000000003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19000</v>
      </c>
      <c r="I597" s="108">
        <f>SUM(I590:I596)</f>
        <v>0</v>
      </c>
      <c r="J597" s="108">
        <f>SUM(J590:J596)</f>
        <v>35121.160000000003</v>
      </c>
      <c r="K597" s="108">
        <f>SUM(K590:K596)</f>
        <v>54121.16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22857.89+436.4</f>
        <v>23294.29</v>
      </c>
      <c r="I603" s="18"/>
      <c r="J603" s="18"/>
      <c r="K603" s="104">
        <f>SUM(H603:J603)</f>
        <v>23294.29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23294.29</v>
      </c>
      <c r="I604" s="108">
        <f>SUM(I601:I603)</f>
        <v>0</v>
      </c>
      <c r="J604" s="108">
        <f>SUM(J601:J603)</f>
        <v>0</v>
      </c>
      <c r="K604" s="108">
        <f>SUM(K601:K603)</f>
        <v>23294.29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687.68</v>
      </c>
      <c r="G610" s="18">
        <v>58.53</v>
      </c>
      <c r="H610" s="18"/>
      <c r="I610" s="18"/>
      <c r="J610" s="18"/>
      <c r="K610" s="18"/>
      <c r="L610" s="88">
        <f>SUM(F610:K610)</f>
        <v>746.20999999999992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2035.71</v>
      </c>
      <c r="I612" s="18"/>
      <c r="J612" s="18"/>
      <c r="K612" s="18"/>
      <c r="L612" s="88">
        <f>SUM(F612:K612)</f>
        <v>2035.71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687.68</v>
      </c>
      <c r="G613" s="108">
        <f t="shared" si="49"/>
        <v>58.53</v>
      </c>
      <c r="H613" s="108">
        <f t="shared" si="49"/>
        <v>2035.71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2781.92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46146.54</v>
      </c>
      <c r="H616" s="109">
        <f>SUM(F51)</f>
        <v>46146.539999999994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669.06</v>
      </c>
      <c r="H617" s="109">
        <f>SUM(G51)</f>
        <v>669.06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2624.32</v>
      </c>
      <c r="H618" s="109">
        <f>SUM(H51)</f>
        <v>2624.3199999999997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183832</v>
      </c>
      <c r="H620" s="109">
        <f>SUM(J51)</f>
        <v>183832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17292.53</v>
      </c>
      <c r="H621" s="109">
        <f>F475</f>
        <v>17292.530000000028</v>
      </c>
      <c r="I621" s="121" t="s">
        <v>101</v>
      </c>
      <c r="J621" s="109">
        <f t="shared" ref="J621:J654" si="50">G621-H621</f>
        <v>-2.9103830456733704E-11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183832</v>
      </c>
      <c r="H625" s="109">
        <f>J475</f>
        <v>183832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463295.19000000006</v>
      </c>
      <c r="H626" s="104">
        <f>SUM(F467)</f>
        <v>463295.19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24079.57</v>
      </c>
      <c r="H627" s="104">
        <f>SUM(G467)</f>
        <v>24079.57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43912.23</v>
      </c>
      <c r="H628" s="104">
        <f>SUM(H467)</f>
        <v>43912.23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20043.27</v>
      </c>
      <c r="H630" s="104">
        <f>SUM(J467)</f>
        <v>20043.27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500129.36000000004</v>
      </c>
      <c r="H631" s="104">
        <f>SUM(F471)</f>
        <v>500129.36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43912.23</v>
      </c>
      <c r="H632" s="104">
        <f>SUM(H471)</f>
        <v>43912.23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8875.25</v>
      </c>
      <c r="H633" s="104">
        <f>I368</f>
        <v>8875.25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24079.57</v>
      </c>
      <c r="H634" s="104">
        <f>SUM(G471)</f>
        <v>24079.57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20043.27</v>
      </c>
      <c r="H636" s="164">
        <f>SUM(J467)</f>
        <v>20043.27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36572.43</v>
      </c>
      <c r="H638" s="104">
        <f>SUM(F460)</f>
        <v>36572.43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147259.57</v>
      </c>
      <c r="H639" s="104">
        <f>SUM(G460)</f>
        <v>147259.57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183832</v>
      </c>
      <c r="H641" s="104">
        <f>SUM(I460)</f>
        <v>183832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43.27</v>
      </c>
      <c r="H643" s="104">
        <f>H407</f>
        <v>43.269999999999996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20043.27</v>
      </c>
      <c r="H645" s="104">
        <f>L407</f>
        <v>20043.27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54121.16</v>
      </c>
      <c r="H646" s="104">
        <f>L207+L225+L243</f>
        <v>54121.16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23294.29</v>
      </c>
      <c r="H647" s="104">
        <f>(J256+J337)-(J254+J335)</f>
        <v>23294.289999999997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19000</v>
      </c>
      <c r="H648" s="104">
        <f>H597</f>
        <v>19000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35121.160000000003</v>
      </c>
      <c r="H650" s="104">
        <f>J597</f>
        <v>35121.160000000003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7548.52</v>
      </c>
      <c r="H651" s="104">
        <f>K262+K344</f>
        <v>7548.52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460708.07351000002</v>
      </c>
      <c r="G659" s="19">
        <f>(L228+L308+L358)</f>
        <v>0</v>
      </c>
      <c r="H659" s="19">
        <f>(L246+L327+L359)</f>
        <v>68852.446490000002</v>
      </c>
      <c r="I659" s="19">
        <f>SUM(F659:H659)</f>
        <v>529560.52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9076.56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9076.56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19850</v>
      </c>
      <c r="G661" s="19">
        <f>(L225+L305)-(J225+J305)</f>
        <v>0</v>
      </c>
      <c r="H661" s="19">
        <f>(L243+L324)-(J243+J324)</f>
        <v>35121.160000000003</v>
      </c>
      <c r="I661" s="19">
        <f>SUM(F661:H661)</f>
        <v>54971.16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24040.5</v>
      </c>
      <c r="G662" s="199">
        <f>SUM(G574:G586)+SUM(I601:I603)+L611</f>
        <v>0</v>
      </c>
      <c r="H662" s="199">
        <f>SUM(H574:H586)+SUM(J601:J603)+L612</f>
        <v>23168.75</v>
      </c>
      <c r="I662" s="19">
        <f>SUM(F662:H662)</f>
        <v>47209.25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407741.01351000002</v>
      </c>
      <c r="G663" s="19">
        <f>G659-SUM(G660:G662)</f>
        <v>0</v>
      </c>
      <c r="H663" s="19">
        <f>H659-SUM(H660:H662)</f>
        <v>10562.536489999999</v>
      </c>
      <c r="I663" s="19">
        <f>I659-SUM(I660:I662)</f>
        <v>418303.55000000005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16</v>
      </c>
      <c r="G664" s="248"/>
      <c r="H664" s="248"/>
      <c r="I664" s="19">
        <f>SUM(F664:H664)</f>
        <v>16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25483.81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26143.97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-10562.54</v>
      </c>
      <c r="I668" s="19">
        <f>SUM(F668:H668)</f>
        <v>-10562.54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25483.81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25483.81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Errol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107467.64</v>
      </c>
      <c r="C9" s="229">
        <f>'DOE25'!G196+'DOE25'!G214+'DOE25'!G232+'DOE25'!G275+'DOE25'!G294+'DOE25'!G313</f>
        <v>56296.08</v>
      </c>
    </row>
    <row r="10" spans="1:3" x14ac:dyDescent="0.2">
      <c r="A10" t="s">
        <v>779</v>
      </c>
      <c r="B10" s="240">
        <v>103498.4</v>
      </c>
      <c r="C10" s="240">
        <v>55978.63</v>
      </c>
    </row>
    <row r="11" spans="1:3" x14ac:dyDescent="0.2">
      <c r="A11" t="s">
        <v>780</v>
      </c>
      <c r="B11" s="240">
        <v>3969.24</v>
      </c>
      <c r="C11" s="240">
        <v>317.45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107467.64</v>
      </c>
      <c r="C13" s="231">
        <f>SUM(C10:C12)</f>
        <v>56296.079999999994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30532.61</v>
      </c>
      <c r="C18" s="229">
        <f>'DOE25'!G197+'DOE25'!G215+'DOE25'!G233+'DOE25'!G276+'DOE25'!G295+'DOE25'!G314</f>
        <v>2604.56</v>
      </c>
    </row>
    <row r="19" spans="1:3" x14ac:dyDescent="0.2">
      <c r="A19" t="s">
        <v>779</v>
      </c>
      <c r="B19" s="240">
        <v>18910.29</v>
      </c>
      <c r="C19" s="240">
        <v>1548.1</v>
      </c>
    </row>
    <row r="20" spans="1:3" x14ac:dyDescent="0.2">
      <c r="A20" t="s">
        <v>780</v>
      </c>
      <c r="B20" s="240">
        <v>11622.32</v>
      </c>
      <c r="C20" s="240">
        <v>1056.46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30532.61</v>
      </c>
      <c r="C22" s="231">
        <f>SUM(C19:C21)</f>
        <v>2604.56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687.68</v>
      </c>
      <c r="C36" s="235">
        <f>'DOE25'!G199+'DOE25'!G217+'DOE25'!G235+'DOE25'!G278+'DOE25'!G297+'DOE25'!G316</f>
        <v>58.53</v>
      </c>
    </row>
    <row r="37" spans="1:3" x14ac:dyDescent="0.2">
      <c r="A37" t="s">
        <v>779</v>
      </c>
      <c r="B37" s="240">
        <v>687.68</v>
      </c>
      <c r="C37" s="240">
        <v>58.53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687.68</v>
      </c>
      <c r="C40" s="231">
        <f>SUM(C37:C39)</f>
        <v>58.53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Errol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224871.57</v>
      </c>
      <c r="D5" s="20">
        <f>SUM('DOE25'!L196:L199)+SUM('DOE25'!L214:L217)+SUM('DOE25'!L232:L235)-F5-G5</f>
        <v>224772.57</v>
      </c>
      <c r="E5" s="243"/>
      <c r="F5" s="255">
        <f>SUM('DOE25'!J196:J199)+SUM('DOE25'!J214:J217)+SUM('DOE25'!J232:J235)</f>
        <v>99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46500.94</v>
      </c>
      <c r="D6" s="20">
        <f>'DOE25'!L201+'DOE25'!L219+'DOE25'!L237-F6-G6</f>
        <v>46500.94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2302.38</v>
      </c>
      <c r="D7" s="20">
        <f>'DOE25'!L202+'DOE25'!L220+'DOE25'!L238-F7-G7</f>
        <v>2302.38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38665.979999999989</v>
      </c>
      <c r="D8" s="243"/>
      <c r="E8" s="20">
        <f>'DOE25'!L203+'DOE25'!L221+'DOE25'!L239-F8-G8-D9-D11</f>
        <v>37188.739999999991</v>
      </c>
      <c r="F8" s="255">
        <f>'DOE25'!J203+'DOE25'!J221+'DOE25'!J239</f>
        <v>0</v>
      </c>
      <c r="G8" s="53">
        <f>'DOE25'!K203+'DOE25'!K221+'DOE25'!K239</f>
        <v>1477.24</v>
      </c>
      <c r="H8" s="259"/>
    </row>
    <row r="9" spans="1:9" x14ac:dyDescent="0.2">
      <c r="A9" s="32">
        <v>2310</v>
      </c>
      <c r="B9" t="s">
        <v>818</v>
      </c>
      <c r="C9" s="245">
        <f t="shared" si="0"/>
        <v>8158.41</v>
      </c>
      <c r="D9" s="244">
        <v>8158.41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4033.81</v>
      </c>
      <c r="D10" s="243"/>
      <c r="E10" s="244">
        <f>3850+183.81</f>
        <v>4033.81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10066.02</v>
      </c>
      <c r="D11" s="244">
        <v>10066.02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49802.3</v>
      </c>
      <c r="D12" s="20">
        <f>'DOE25'!L204+'DOE25'!L222+'DOE25'!L240-F12-G12</f>
        <v>48920.47</v>
      </c>
      <c r="E12" s="243"/>
      <c r="F12" s="255">
        <f>'DOE25'!J204+'DOE25'!J222+'DOE25'!J240</f>
        <v>104.98</v>
      </c>
      <c r="G12" s="53">
        <f>'DOE25'!K204+'DOE25'!K222+'DOE25'!K240</f>
        <v>776.85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38092.080000000002</v>
      </c>
      <c r="D14" s="20">
        <f>'DOE25'!L206+'DOE25'!L224+'DOE25'!L242-F14-G14</f>
        <v>36794.080000000002</v>
      </c>
      <c r="E14" s="243"/>
      <c r="F14" s="255">
        <f>'DOE25'!J206+'DOE25'!J224+'DOE25'!J242</f>
        <v>1298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54121.16</v>
      </c>
      <c r="D15" s="20">
        <f>'DOE25'!L207+'DOE25'!L225+'DOE25'!L243-F15-G15</f>
        <v>54121.16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16258.4</v>
      </c>
      <c r="D29" s="20">
        <f>'DOE25'!L357+'DOE25'!L358+'DOE25'!L359-'DOE25'!I366-F29-G29</f>
        <v>16258.4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41329.910000000003</v>
      </c>
      <c r="D31" s="20">
        <f>'DOE25'!L289+'DOE25'!L308+'DOE25'!L327+'DOE25'!L332+'DOE25'!L333+'DOE25'!L334-F31-G31</f>
        <v>18245.600000000006</v>
      </c>
      <c r="E31" s="243"/>
      <c r="F31" s="255">
        <f>'DOE25'!J289+'DOE25'!J308+'DOE25'!J327+'DOE25'!J332+'DOE25'!J333+'DOE25'!J334</f>
        <v>21792.309999999998</v>
      </c>
      <c r="G31" s="53">
        <f>'DOE25'!K289+'DOE25'!K308+'DOE25'!K327+'DOE25'!K332+'DOE25'!K333+'DOE25'!K334</f>
        <v>1292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466140.03</v>
      </c>
      <c r="E33" s="246">
        <f>SUM(E5:E31)</f>
        <v>41222.549999999988</v>
      </c>
      <c r="F33" s="246">
        <f>SUM(F5:F31)</f>
        <v>23294.289999999997</v>
      </c>
      <c r="G33" s="246">
        <f>SUM(G5:G31)</f>
        <v>3546.09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41222.549999999988</v>
      </c>
      <c r="E35" s="249"/>
    </row>
    <row r="36" spans="2:8" ht="12" thickTop="1" x14ac:dyDescent="0.2">
      <c r="B36" t="s">
        <v>815</v>
      </c>
      <c r="D36" s="20">
        <f>D33</f>
        <v>466140.03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13908.37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32059.66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5.73</v>
      </c>
      <c r="D11" s="95">
        <f>'DOE25'!G12</f>
        <v>0</v>
      </c>
      <c r="E11" s="95">
        <f>'DOE25'!H12</f>
        <v>663.33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172.78</v>
      </c>
      <c r="D12" s="95">
        <f>'DOE25'!G13</f>
        <v>669.06</v>
      </c>
      <c r="E12" s="95">
        <f>'DOE25'!H13</f>
        <v>1960.99</v>
      </c>
      <c r="F12" s="95">
        <f>'DOE25'!I13</f>
        <v>0</v>
      </c>
      <c r="G12" s="95">
        <f>'DOE25'!J13</f>
        <v>183832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46146.54</v>
      </c>
      <c r="D18" s="41">
        <f>SUM(D8:D17)</f>
        <v>669.06</v>
      </c>
      <c r="E18" s="41">
        <f>SUM(E8:E17)</f>
        <v>2624.32</v>
      </c>
      <c r="F18" s="41">
        <f>SUM(F8:F17)</f>
        <v>0</v>
      </c>
      <c r="G18" s="41">
        <f>SUM(G8:G17)</f>
        <v>183832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669.06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534.4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4332.01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626.13</v>
      </c>
      <c r="D27" s="95">
        <f>'DOE25'!G28</f>
        <v>0</v>
      </c>
      <c r="E27" s="95">
        <f>'DOE25'!H28</f>
        <v>876.05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23895.87</v>
      </c>
      <c r="D29" s="95">
        <f>'DOE25'!G30</f>
        <v>0</v>
      </c>
      <c r="E29" s="95">
        <f>'DOE25'!H30</f>
        <v>1213.8699999999999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28854.01</v>
      </c>
      <c r="D31" s="41">
        <f>SUM(D21:D30)</f>
        <v>669.06</v>
      </c>
      <c r="E31" s="41">
        <f>SUM(E21:E30)</f>
        <v>2624.3199999999997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20473.060000000001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163358.94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17292.53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17292.53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183832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46146.539999999994</v>
      </c>
      <c r="D50" s="41">
        <f>D49+D31</f>
        <v>669.06</v>
      </c>
      <c r="E50" s="41">
        <f>E49+E31</f>
        <v>2624.3199999999997</v>
      </c>
      <c r="F50" s="41">
        <f>F49+F31</f>
        <v>0</v>
      </c>
      <c r="G50" s="41">
        <f>G49+G31</f>
        <v>183832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208739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47261.7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68.73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43.27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9076.56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85.11</v>
      </c>
      <c r="D60" s="95">
        <f>SUM('DOE25'!G97:G109)</f>
        <v>0</v>
      </c>
      <c r="E60" s="95">
        <f>SUM('DOE25'!H97:H109)</f>
        <v>8689.19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47415.54</v>
      </c>
      <c r="D61" s="130">
        <f>SUM(D56:D60)</f>
        <v>9076.56</v>
      </c>
      <c r="E61" s="130">
        <f>SUM(E56:E60)</f>
        <v>8689.19</v>
      </c>
      <c r="F61" s="130">
        <f>SUM(F56:F60)</f>
        <v>0</v>
      </c>
      <c r="G61" s="130">
        <f>SUM(G56:G60)</f>
        <v>43.27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256154.54</v>
      </c>
      <c r="D62" s="22">
        <f>D55+D61</f>
        <v>9076.56</v>
      </c>
      <c r="E62" s="22">
        <f>E55+E61</f>
        <v>8689.19</v>
      </c>
      <c r="F62" s="22">
        <f>F55+F61</f>
        <v>0</v>
      </c>
      <c r="G62" s="22">
        <f>G55+G61</f>
        <v>43.27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14426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186688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201114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3413.8700000000003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3413.8700000000003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201114</v>
      </c>
      <c r="D80" s="130">
        <f>SUM(D78:D79)+D77+D69</f>
        <v>3413.8700000000003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24563.49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5069.84</v>
      </c>
      <c r="D87" s="95">
        <f>SUM('DOE25'!G152:G160)</f>
        <v>4040.62</v>
      </c>
      <c r="E87" s="95">
        <f>SUM('DOE25'!H152:H160)</f>
        <v>10659.55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956.81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6026.65</v>
      </c>
      <c r="D90" s="131">
        <f>SUM(D84:D89)</f>
        <v>4040.62</v>
      </c>
      <c r="E90" s="131">
        <f>SUM(E84:E89)</f>
        <v>35223.040000000001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7548.52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7548.52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463295.19000000006</v>
      </c>
      <c r="D103" s="86">
        <f>D62+D80+D90+D102</f>
        <v>24079.57</v>
      </c>
      <c r="E103" s="86">
        <f>E62+E80+E90+E102</f>
        <v>43912.23</v>
      </c>
      <c r="F103" s="86">
        <f>F62+F80+F90+F102</f>
        <v>0</v>
      </c>
      <c r="G103" s="86">
        <f>G62+G80+G102</f>
        <v>20043.27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191927.91</v>
      </c>
      <c r="D108" s="24" t="s">
        <v>289</v>
      </c>
      <c r="E108" s="95">
        <f>('DOE25'!L275)+('DOE25'!L294)+('DOE25'!L313)</f>
        <v>16325.310000000001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30161.740000000005</v>
      </c>
      <c r="D109" s="24" t="s">
        <v>289</v>
      </c>
      <c r="E109" s="95">
        <f>('DOE25'!L276)+('DOE25'!L295)+('DOE25'!L314)</f>
        <v>6543.26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2781.92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8429.7999999999993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224871.57000000004</v>
      </c>
      <c r="D114" s="86">
        <f>SUM(D108:D113)</f>
        <v>0</v>
      </c>
      <c r="E114" s="86">
        <f>SUM(E108:E113)</f>
        <v>31298.37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46500.94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2302.38</v>
      </c>
      <c r="D118" s="24" t="s">
        <v>289</v>
      </c>
      <c r="E118" s="95">
        <f>+('DOE25'!L281)+('DOE25'!L300)+('DOE25'!L319)</f>
        <v>9181.5399999999991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56890.409999999996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49802.3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38092.080000000002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54121.16</v>
      </c>
      <c r="D123" s="24" t="s">
        <v>289</v>
      </c>
      <c r="E123" s="95">
        <f>+('DOE25'!L286)+('DOE25'!L305)+('DOE25'!L324)</f>
        <v>850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24079.57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247709.27</v>
      </c>
      <c r="D127" s="86">
        <f>SUM(D117:D126)</f>
        <v>24079.57</v>
      </c>
      <c r="E127" s="86">
        <f>SUM(E117:E126)</f>
        <v>10031.539999999999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7548.52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9.6900000000000013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20033.580000000002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-43.270000000000437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2582.3200000000002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27548.52</v>
      </c>
      <c r="D143" s="141">
        <f>SUM(D129:D142)</f>
        <v>0</v>
      </c>
      <c r="E143" s="141">
        <f>SUM(E129:E142)</f>
        <v>2582.3200000000002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500129.36000000004</v>
      </c>
      <c r="D144" s="86">
        <f>(D114+D127+D143)</f>
        <v>24079.57</v>
      </c>
      <c r="E144" s="86">
        <f>(E114+E127+E143)</f>
        <v>43912.229999999996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Errol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25484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25484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208253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36705</v>
      </c>
      <c r="D11" s="182">
        <f>ROUND((C11/$C$28)*100,1)</f>
        <v>6.9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2782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46501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11484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56890</v>
      </c>
      <c r="D17" s="182">
        <f t="shared" si="0"/>
        <v>10.7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49802</v>
      </c>
      <c r="D18" s="182">
        <f t="shared" si="0"/>
        <v>9.4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38092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54971</v>
      </c>
      <c r="D21" s="182">
        <f t="shared" si="0"/>
        <v>10.3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8430</v>
      </c>
      <c r="D24" s="182">
        <f t="shared" si="0"/>
        <v>1.6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2582.3200000000002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15003.44</v>
      </c>
      <c r="D27" s="182">
        <f t="shared" si="0"/>
        <v>2.8</v>
      </c>
    </row>
    <row r="28" spans="1:4" x14ac:dyDescent="0.2">
      <c r="B28" s="187" t="s">
        <v>723</v>
      </c>
      <c r="C28" s="180">
        <f>SUM(C10:C27)</f>
        <v>531495.76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531495.76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208739</v>
      </c>
      <c r="D35" s="182">
        <f t="shared" ref="D35:D40" si="1">ROUND((C35/$C$41)*100,1)</f>
        <v>40.6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56148.000000000058</v>
      </c>
      <c r="D36" s="182">
        <f t="shared" si="1"/>
        <v>10.9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201114</v>
      </c>
      <c r="D37" s="182">
        <f t="shared" si="1"/>
        <v>39.1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3414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45290</v>
      </c>
      <c r="D39" s="182">
        <f t="shared" si="1"/>
        <v>8.8000000000000007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514705.00000000006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Errol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2013-09-04T19:16:11Z</cp:lastPrinted>
  <dcterms:created xsi:type="dcterms:W3CDTF">1997-12-04T19:04:30Z</dcterms:created>
  <dcterms:modified xsi:type="dcterms:W3CDTF">2013-09-16T13:05:18Z</dcterms:modified>
</cp:coreProperties>
</file>