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25" i="1" l="1"/>
  <c r="L525" i="1" s="1"/>
  <c r="J520" i="1"/>
  <c r="H590" i="1"/>
  <c r="H597" i="1" s="1"/>
  <c r="G578" i="1"/>
  <c r="H574" i="1"/>
  <c r="F275" i="1"/>
  <c r="J464" i="1"/>
  <c r="H232" i="1"/>
  <c r="H214" i="1"/>
  <c r="G574" i="1" s="1"/>
  <c r="J206" i="1"/>
  <c r="H206" i="1"/>
  <c r="I204" i="1"/>
  <c r="L204" i="1" s="1"/>
  <c r="H203" i="1"/>
  <c r="F203" i="1"/>
  <c r="H202" i="1"/>
  <c r="I201" i="1"/>
  <c r="J196" i="1"/>
  <c r="I196" i="1"/>
  <c r="I210" i="1" s="1"/>
  <c r="F13" i="1"/>
  <c r="I357" i="1"/>
  <c r="F56" i="1"/>
  <c r="H24" i="1"/>
  <c r="H32" i="1" s="1"/>
  <c r="H13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G49" i="2" s="1"/>
  <c r="G50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22" i="1"/>
  <c r="L240" i="1"/>
  <c r="C18" i="10" s="1"/>
  <c r="G14" i="13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8" i="1"/>
  <c r="L359" i="1"/>
  <c r="I366" i="1"/>
  <c r="I368" i="1" s="1"/>
  <c r="J289" i="1"/>
  <c r="J308" i="1"/>
  <c r="J327" i="1"/>
  <c r="K289" i="1"/>
  <c r="K308" i="1"/>
  <c r="K327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L260" i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8" i="2"/>
  <c r="G60" i="2"/>
  <c r="F2" i="11"/>
  <c r="L612" i="1"/>
  <c r="H662" i="1"/>
  <c r="L611" i="1"/>
  <c r="G662" i="1"/>
  <c r="L610" i="1"/>
  <c r="F662" i="1"/>
  <c r="C40" i="10"/>
  <c r="F59" i="1"/>
  <c r="C55" i="2" s="1"/>
  <c r="G59" i="1"/>
  <c r="H59" i="1"/>
  <c r="E55" i="2" s="1"/>
  <c r="I59" i="1"/>
  <c r="F78" i="1"/>
  <c r="C56" i="2" s="1"/>
  <c r="F93" i="1"/>
  <c r="F110" i="1"/>
  <c r="G110" i="1"/>
  <c r="G111" i="1"/>
  <c r="H78" i="1"/>
  <c r="H93" i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D84" i="2" s="1"/>
  <c r="G161" i="1"/>
  <c r="H146" i="1"/>
  <c r="H161" i="1"/>
  <c r="H168" i="1"/>
  <c r="H467" i="1" s="1"/>
  <c r="I146" i="1"/>
  <c r="I161" i="1"/>
  <c r="C12" i="10"/>
  <c r="C16" i="10"/>
  <c r="C19" i="10"/>
  <c r="L249" i="1"/>
  <c r="L331" i="1"/>
  <c r="C23" i="10"/>
  <c r="L253" i="1"/>
  <c r="C25" i="10"/>
  <c r="L267" i="1"/>
  <c r="L268" i="1"/>
  <c r="C142" i="2" s="1"/>
  <c r="L348" i="1"/>
  <c r="L349" i="1"/>
  <c r="I664" i="1"/>
  <c r="I669" i="1"/>
  <c r="L246" i="1"/>
  <c r="F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 s="1"/>
  <c r="K549" i="1" s="1"/>
  <c r="L522" i="1"/>
  <c r="F550" i="1" s="1"/>
  <c r="G548" i="1"/>
  <c r="L526" i="1"/>
  <c r="G549" i="1" s="1"/>
  <c r="L527" i="1"/>
  <c r="G550" i="1" s="1"/>
  <c r="L530" i="1"/>
  <c r="H548" i="1" s="1"/>
  <c r="L531" i="1"/>
  <c r="H549" i="1"/>
  <c r="H551" i="1" s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 s="1"/>
  <c r="C9" i="2"/>
  <c r="D9" i="2"/>
  <c r="E9" i="2"/>
  <c r="F9" i="2"/>
  <c r="I439" i="1"/>
  <c r="J10" i="1" s="1"/>
  <c r="G9" i="2"/>
  <c r="C10" i="2"/>
  <c r="C11" i="2"/>
  <c r="D11" i="2"/>
  <c r="E11" i="2"/>
  <c r="F11" i="2"/>
  <c r="I440" i="1"/>
  <c r="J12" i="1" s="1"/>
  <c r="G11" i="2" s="1"/>
  <c r="G18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/>
  <c r="I455" i="1"/>
  <c r="J43" i="1"/>
  <c r="I456" i="1"/>
  <c r="J37" i="1"/>
  <c r="I458" i="1"/>
  <c r="J47" i="1"/>
  <c r="G46" i="2" s="1"/>
  <c r="C48" i="2"/>
  <c r="D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0" i="2"/>
  <c r="E110" i="2"/>
  <c r="C111" i="2"/>
  <c r="C112" i="2"/>
  <c r="E112" i="2"/>
  <c r="C113" i="2"/>
  <c r="D114" i="2"/>
  <c r="F114" i="2"/>
  <c r="G114" i="2"/>
  <c r="E117" i="2"/>
  <c r="E118" i="2"/>
  <c r="E119" i="2"/>
  <c r="C121" i="2"/>
  <c r="E121" i="2"/>
  <c r="C123" i="2"/>
  <c r="E123" i="2"/>
  <c r="C124" i="2"/>
  <c r="F127" i="2"/>
  <c r="G127" i="2"/>
  <c r="E129" i="2"/>
  <c r="D133" i="2"/>
  <c r="D143" i="2" s="1"/>
  <c r="E133" i="2"/>
  <c r="F133" i="2"/>
  <c r="K418" i="1"/>
  <c r="K426" i="1"/>
  <c r="K432" i="1"/>
  <c r="L262" i="1"/>
  <c r="C134" i="2"/>
  <c r="E134" i="2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G617" i="1" s="1"/>
  <c r="H19" i="1"/>
  <c r="I19" i="1"/>
  <c r="G619" i="1"/>
  <c r="F32" i="1"/>
  <c r="G32" i="1"/>
  <c r="H51" i="1"/>
  <c r="H618" i="1" s="1"/>
  <c r="I32" i="1"/>
  <c r="F50" i="1"/>
  <c r="G50" i="1"/>
  <c r="H50" i="1"/>
  <c r="I50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F256" i="1" s="1"/>
  <c r="F270" i="1" s="1"/>
  <c r="G210" i="1"/>
  <c r="H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/>
  <c r="K351" i="1" s="1"/>
  <c r="F361" i="1"/>
  <c r="G361" i="1"/>
  <c r="H361" i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/>
  <c r="G445" i="1"/>
  <c r="H445" i="1"/>
  <c r="G640" i="1" s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G469" i="1"/>
  <c r="I469" i="1"/>
  <c r="J469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F570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648" i="1"/>
  <c r="I597" i="1"/>
  <c r="H649" i="1" s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21" i="1"/>
  <c r="G623" i="1"/>
  <c r="H627" i="1"/>
  <c r="H629" i="1"/>
  <c r="H630" i="1"/>
  <c r="H632" i="1"/>
  <c r="H633" i="1"/>
  <c r="H634" i="1"/>
  <c r="H635" i="1"/>
  <c r="H636" i="1"/>
  <c r="H637" i="1"/>
  <c r="H638" i="1"/>
  <c r="G639" i="1"/>
  <c r="H639" i="1"/>
  <c r="H640" i="1"/>
  <c r="G641" i="1"/>
  <c r="H641" i="1"/>
  <c r="G642" i="1"/>
  <c r="H642" i="1"/>
  <c r="G643" i="1"/>
  <c r="H643" i="1"/>
  <c r="J643" i="1" s="1"/>
  <c r="G644" i="1"/>
  <c r="H644" i="1"/>
  <c r="H646" i="1"/>
  <c r="G648" i="1"/>
  <c r="G649" i="1"/>
  <c r="J649" i="1" s="1"/>
  <c r="G650" i="1"/>
  <c r="G651" i="1"/>
  <c r="H651" i="1"/>
  <c r="G652" i="1"/>
  <c r="H652" i="1"/>
  <c r="G653" i="1"/>
  <c r="H653" i="1"/>
  <c r="H654" i="1"/>
  <c r="F191" i="1"/>
  <c r="L255" i="1"/>
  <c r="K256" i="1"/>
  <c r="K270" i="1"/>
  <c r="G256" i="1"/>
  <c r="G270" i="1"/>
  <c r="G163" i="2"/>
  <c r="C18" i="2"/>
  <c r="F31" i="2"/>
  <c r="C26" i="10"/>
  <c r="L327" i="1"/>
  <c r="H659" i="1"/>
  <c r="L350" i="1"/>
  <c r="A31" i="12"/>
  <c r="C69" i="2"/>
  <c r="A40" i="12"/>
  <c r="D12" i="13"/>
  <c r="C12" i="13"/>
  <c r="D61" i="2"/>
  <c r="D62" i="2"/>
  <c r="E49" i="2"/>
  <c r="D18" i="13"/>
  <c r="C18" i="13" s="1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 s="1"/>
  <c r="F61" i="2"/>
  <c r="F62" i="2" s="1"/>
  <c r="F103" i="2" s="1"/>
  <c r="D31" i="2"/>
  <c r="C77" i="2"/>
  <c r="C80" i="2"/>
  <c r="D49" i="2"/>
  <c r="G156" i="2"/>
  <c r="F49" i="2"/>
  <c r="F50" i="2"/>
  <c r="F18" i="2"/>
  <c r="G162" i="2"/>
  <c r="G157" i="2"/>
  <c r="E143" i="2"/>
  <c r="G102" i="2"/>
  <c r="E102" i="2"/>
  <c r="C102" i="2"/>
  <c r="D90" i="2"/>
  <c r="F90" i="2"/>
  <c r="E61" i="2"/>
  <c r="E62" i="2" s="1"/>
  <c r="C61" i="2"/>
  <c r="C62" i="2" s="1"/>
  <c r="C103" i="2" s="1"/>
  <c r="E31" i="2"/>
  <c r="E50" i="2" s="1"/>
  <c r="C31" i="2"/>
  <c r="G61" i="2"/>
  <c r="D19" i="13"/>
  <c r="C19" i="13" s="1"/>
  <c r="E13" i="13"/>
  <c r="C13" i="13" s="1"/>
  <c r="E77" i="2"/>
  <c r="E80" i="2" s="1"/>
  <c r="J256" i="1"/>
  <c r="J270" i="1" s="1"/>
  <c r="H111" i="1"/>
  <c r="F111" i="1"/>
  <c r="J640" i="1"/>
  <c r="K604" i="1"/>
  <c r="G647" i="1"/>
  <c r="J570" i="1"/>
  <c r="L432" i="1"/>
  <c r="D80" i="2"/>
  <c r="I168" i="1"/>
  <c r="J642" i="1"/>
  <c r="G475" i="1"/>
  <c r="H622" i="1"/>
  <c r="G337" i="1"/>
  <c r="G351" i="1"/>
  <c r="F168" i="1"/>
  <c r="J139" i="1"/>
  <c r="H256" i="1"/>
  <c r="H270" i="1"/>
  <c r="I551" i="1"/>
  <c r="G22" i="2"/>
  <c r="K544" i="1"/>
  <c r="C29" i="10"/>
  <c r="H139" i="1"/>
  <c r="L400" i="1"/>
  <c r="C138" i="2"/>
  <c r="L392" i="1"/>
  <c r="C137" i="2"/>
  <c r="F22" i="13"/>
  <c r="H25" i="13"/>
  <c r="C25" i="13"/>
  <c r="J639" i="1"/>
  <c r="H570" i="1"/>
  <c r="L559" i="1"/>
  <c r="J544" i="1"/>
  <c r="H337" i="1"/>
  <c r="H351" i="1"/>
  <c r="G191" i="1"/>
  <c r="H191" i="1"/>
  <c r="C35" i="10"/>
  <c r="L308" i="1"/>
  <c r="E16" i="13"/>
  <c r="C16" i="13" s="1"/>
  <c r="J654" i="1"/>
  <c r="J644" i="1"/>
  <c r="L569" i="1"/>
  <c r="I570" i="1"/>
  <c r="I544" i="1"/>
  <c r="G36" i="2"/>
  <c r="L564" i="1"/>
  <c r="G544" i="1"/>
  <c r="H544" i="1"/>
  <c r="C22" i="13"/>
  <c r="H33" i="13"/>
  <c r="C24" i="10"/>
  <c r="I337" i="1"/>
  <c r="I351" i="1"/>
  <c r="L406" i="1"/>
  <c r="C139" i="2"/>
  <c r="L570" i="1"/>
  <c r="I191" i="1"/>
  <c r="E90" i="2"/>
  <c r="D50" i="2"/>
  <c r="J653" i="1"/>
  <c r="J652" i="1"/>
  <c r="G21" i="2"/>
  <c r="G31" i="2"/>
  <c r="J32" i="1"/>
  <c r="J433" i="1"/>
  <c r="F433" i="1"/>
  <c r="K433" i="1"/>
  <c r="G133" i="2" s="1"/>
  <c r="G143" i="2" s="1"/>
  <c r="G144" i="2" s="1"/>
  <c r="C6" i="10"/>
  <c r="F31" i="13"/>
  <c r="G168" i="1"/>
  <c r="G192" i="1" s="1"/>
  <c r="G627" i="1" s="1"/>
  <c r="J627" i="1" s="1"/>
  <c r="G139" i="1"/>
  <c r="F139" i="1"/>
  <c r="C38" i="10" s="1"/>
  <c r="C5" i="10"/>
  <c r="G42" i="2"/>
  <c r="J50" i="1"/>
  <c r="J51" i="1" s="1"/>
  <c r="H620" i="1" s="1"/>
  <c r="G16" i="2"/>
  <c r="F544" i="1"/>
  <c r="H433" i="1"/>
  <c r="D102" i="2"/>
  <c r="I139" i="1"/>
  <c r="I192" i="1" s="1"/>
  <c r="G629" i="1" s="1"/>
  <c r="J629" i="1" s="1"/>
  <c r="J651" i="1"/>
  <c r="J641" i="1"/>
  <c r="G570" i="1"/>
  <c r="I433" i="1"/>
  <c r="G433" i="1"/>
  <c r="I662" i="1"/>
  <c r="G625" i="1"/>
  <c r="J625" i="1" s="1"/>
  <c r="J650" i="1"/>
  <c r="I256" i="1"/>
  <c r="I270" i="1"/>
  <c r="J648" i="1"/>
  <c r="J475" i="1"/>
  <c r="H625" i="1"/>
  <c r="L407" i="1"/>
  <c r="G636" i="1"/>
  <c r="J636" i="1" s="1"/>
  <c r="C109" i="2"/>
  <c r="C140" i="2"/>
  <c r="C143" i="2"/>
  <c r="G12" i="2"/>
  <c r="J19" i="1"/>
  <c r="G620" i="1"/>
  <c r="J620" i="1" s="1"/>
  <c r="C120" i="2"/>
  <c r="C11" i="10"/>
  <c r="D5" i="13"/>
  <c r="C5" i="13" s="1"/>
  <c r="C49" i="2"/>
  <c r="C50" i="2" s="1"/>
  <c r="C39" i="10"/>
  <c r="D103" i="2"/>
  <c r="F192" i="1"/>
  <c r="F467" i="1" s="1"/>
  <c r="F469" i="1" s="1"/>
  <c r="F51" i="1"/>
  <c r="H616" i="1"/>
  <c r="J616" i="1" s="1"/>
  <c r="K597" i="1"/>
  <c r="G646" i="1" s="1"/>
  <c r="J646" i="1" s="1"/>
  <c r="K570" i="1"/>
  <c r="J638" i="1"/>
  <c r="L426" i="1"/>
  <c r="L418" i="1"/>
  <c r="L433" i="1" s="1"/>
  <c r="G637" i="1" s="1"/>
  <c r="J637" i="1" s="1"/>
  <c r="I51" i="1"/>
  <c r="H619" i="1"/>
  <c r="J619" i="1" s="1"/>
  <c r="G624" i="1"/>
  <c r="G51" i="1"/>
  <c r="H617" i="1" s="1"/>
  <c r="J617" i="1" s="1"/>
  <c r="G622" i="1"/>
  <c r="J622" i="1"/>
  <c r="G161" i="2"/>
  <c r="G160" i="2"/>
  <c r="G159" i="2"/>
  <c r="G155" i="2"/>
  <c r="H645" i="1"/>
  <c r="J618" i="1"/>
  <c r="E33" i="13"/>
  <c r="D35" i="13" s="1"/>
  <c r="J551" i="1"/>
  <c r="K548" i="1"/>
  <c r="L523" i="1" l="1"/>
  <c r="K550" i="1"/>
  <c r="F551" i="1"/>
  <c r="K551" i="1"/>
  <c r="H469" i="1"/>
  <c r="H475" i="1" s="1"/>
  <c r="H623" i="1" s="1"/>
  <c r="J623" i="1" s="1"/>
  <c r="H628" i="1"/>
  <c r="E103" i="2"/>
  <c r="G626" i="1"/>
  <c r="I475" i="1"/>
  <c r="H624" i="1" s="1"/>
  <c r="J624" i="1" s="1"/>
  <c r="L336" i="1"/>
  <c r="F129" i="2"/>
  <c r="F143" i="2" s="1"/>
  <c r="F144" i="2" s="1"/>
  <c r="L381" i="1"/>
  <c r="G635" i="1" s="1"/>
  <c r="J635" i="1" s="1"/>
  <c r="A22" i="12"/>
  <c r="C32" i="10"/>
  <c r="E124" i="2"/>
  <c r="E122" i="2"/>
  <c r="E120" i="2"/>
  <c r="E127" i="2" s="1"/>
  <c r="C13" i="10"/>
  <c r="E111" i="2"/>
  <c r="E109" i="2"/>
  <c r="G31" i="13"/>
  <c r="G33" i="13" s="1"/>
  <c r="J337" i="1"/>
  <c r="C118" i="2"/>
  <c r="I574" i="1"/>
  <c r="L275" i="1"/>
  <c r="B9" i="12"/>
  <c r="A13" i="12" s="1"/>
  <c r="F289" i="1"/>
  <c r="F337" i="1" s="1"/>
  <c r="F351" i="1" s="1"/>
  <c r="H192" i="1"/>
  <c r="G628" i="1" s="1"/>
  <c r="J628" i="1" s="1"/>
  <c r="H626" i="1"/>
  <c r="G551" i="1"/>
  <c r="G55" i="2"/>
  <c r="G62" i="2" s="1"/>
  <c r="G103" i="2" s="1"/>
  <c r="J111" i="1"/>
  <c r="J192" i="1" s="1"/>
  <c r="C21" i="10"/>
  <c r="G661" i="1"/>
  <c r="I661" i="1" s="1"/>
  <c r="C15" i="10"/>
  <c r="C117" i="2"/>
  <c r="L228" i="1"/>
  <c r="G659" i="1" s="1"/>
  <c r="C10" i="10"/>
  <c r="C108" i="2"/>
  <c r="C114" i="2" s="1"/>
  <c r="C17" i="10"/>
  <c r="C119" i="2"/>
  <c r="L357" i="1"/>
  <c r="I361" i="1"/>
  <c r="G633" i="1" s="1"/>
  <c r="J633" i="1" s="1"/>
  <c r="F14" i="13"/>
  <c r="F33" i="13" s="1"/>
  <c r="L206" i="1"/>
  <c r="L528" i="1"/>
  <c r="L544" i="1" s="1"/>
  <c r="C20" i="10" l="1"/>
  <c r="D14" i="13"/>
  <c r="L210" i="1"/>
  <c r="C122" i="2"/>
  <c r="F660" i="1"/>
  <c r="H660" i="1"/>
  <c r="H663" i="1" s="1"/>
  <c r="G660" i="1"/>
  <c r="D29" i="13"/>
  <c r="C29" i="13" s="1"/>
  <c r="L361" i="1"/>
  <c r="D126" i="2"/>
  <c r="D127" i="2" s="1"/>
  <c r="D144" i="2" s="1"/>
  <c r="C127" i="2"/>
  <c r="G645" i="1"/>
  <c r="J645" i="1" s="1"/>
  <c r="G630" i="1"/>
  <c r="J630" i="1" s="1"/>
  <c r="H647" i="1"/>
  <c r="J647" i="1" s="1"/>
  <c r="J351" i="1"/>
  <c r="J626" i="1"/>
  <c r="C36" i="10"/>
  <c r="C144" i="2"/>
  <c r="G663" i="1"/>
  <c r="E108" i="2"/>
  <c r="E114" i="2" s="1"/>
  <c r="E144" i="2" s="1"/>
  <c r="L289" i="1"/>
  <c r="D31" i="13" l="1"/>
  <c r="C31" i="13" s="1"/>
  <c r="L337" i="1"/>
  <c r="L351" i="1" s="1"/>
  <c r="G632" i="1" s="1"/>
  <c r="J632" i="1" s="1"/>
  <c r="H666" i="1"/>
  <c r="H671" i="1"/>
  <c r="D33" i="13"/>
  <c r="D36" i="13" s="1"/>
  <c r="C14" i="13"/>
  <c r="G666" i="1"/>
  <c r="G671" i="1"/>
  <c r="C41" i="10"/>
  <c r="D36" i="10" s="1"/>
  <c r="G634" i="1"/>
  <c r="J634" i="1" s="1"/>
  <c r="C27" i="10"/>
  <c r="I660" i="1"/>
  <c r="L256" i="1"/>
  <c r="L270" i="1" s="1"/>
  <c r="F659" i="1"/>
  <c r="F471" i="1" l="1"/>
  <c r="G631" i="1"/>
  <c r="C28" i="10"/>
  <c r="I659" i="1"/>
  <c r="I663" i="1" s="1"/>
  <c r="F663" i="1"/>
  <c r="D35" i="10"/>
  <c r="D39" i="10"/>
  <c r="D37" i="10"/>
  <c r="D40" i="10"/>
  <c r="D38" i="10"/>
  <c r="F671" i="1" l="1"/>
  <c r="C4" i="10" s="1"/>
  <c r="F666" i="1"/>
  <c r="D11" i="10"/>
  <c r="D12" i="10"/>
  <c r="D19" i="10"/>
  <c r="D23" i="10"/>
  <c r="D26" i="10"/>
  <c r="D25" i="10"/>
  <c r="D24" i="10"/>
  <c r="D22" i="10"/>
  <c r="C30" i="10"/>
  <c r="D16" i="10"/>
  <c r="D18" i="10"/>
  <c r="D17" i="10"/>
  <c r="D13" i="10"/>
  <c r="D10" i="10"/>
  <c r="D15" i="10"/>
  <c r="D21" i="10"/>
  <c r="D20" i="10"/>
  <c r="D41" i="10"/>
  <c r="I666" i="1"/>
  <c r="I671" i="1"/>
  <c r="C7" i="10" s="1"/>
  <c r="D27" i="10"/>
  <c r="F473" i="1"/>
  <c r="F475" i="1" s="1"/>
  <c r="H621" i="1" s="1"/>
  <c r="J621" i="1" s="1"/>
  <c r="H631" i="1"/>
  <c r="J631" i="1" s="1"/>
  <c r="D28" i="10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<sst xmlns="http://schemas.openxmlformats.org/spreadsheetml/2006/main" count="3944" uniqueCount="910">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</sst>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187</v>
      </c>
      <c r="C2" s="21">
        <v>187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312248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166993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16215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47577+20066+15650</f>
        <v>83293</v>
      </c>
      <c r="G13" s="18"/>
      <c r="H13" s="18">
        <f>4621+13572</f>
        <v>18193</v>
      </c>
      <c r="I13" s="18"/>
      <c r="J13" s="67">
        <f>SUM(I441)</f>
        <v>30000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411756</v>
      </c>
      <c r="G19" s="41">
        <f>SUM(G9:G18)</f>
        <v>0</v>
      </c>
      <c r="H19" s="41">
        <f>SUM(H9:H18)</f>
        <v>18193</v>
      </c>
      <c r="I19" s="41">
        <f>SUM(I9:I18)</f>
        <v>0</v>
      </c>
      <c r="J19" s="41">
        <f>SUM(J9:J18)</f>
        <v>196993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16215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4651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2339</v>
      </c>
      <c r="G24" s="18"/>
      <c r="H24" s="18">
        <f>2093-115</f>
        <v>1978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210884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217874</v>
      </c>
      <c r="G32" s="41">
        <f>SUM(G22:G31)</f>
        <v>0</v>
      </c>
      <c r="H32" s="41">
        <f>SUM(H22:H31)</f>
        <v>18193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196993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92989</v>
      </c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100893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193882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196993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411756</v>
      </c>
      <c r="G51" s="41">
        <f>G50+G32</f>
        <v>0</v>
      </c>
      <c r="H51" s="41">
        <f>H50+H32</f>
        <v>18193</v>
      </c>
      <c r="I51" s="41">
        <f>I50+I32</f>
        <v>0</v>
      </c>
      <c r="J51" s="41">
        <f>J50+J32</f>
        <v>196993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3558754-1232986</f>
        <v>2325768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2325768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5773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60067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65840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67952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67952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276</v>
      </c>
      <c r="G95" s="18"/>
      <c r="H95" s="18"/>
      <c r="I95" s="18"/>
      <c r="J95" s="18">
        <v>941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162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438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941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2459998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941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1232986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1232986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1232986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13850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14817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3262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4937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4937</v>
      </c>
      <c r="G161" s="41">
        <f>SUM(G149:G160)</f>
        <v>3262</v>
      </c>
      <c r="H161" s="41">
        <f>SUM(H149:H160)</f>
        <v>28667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4937</v>
      </c>
      <c r="G168" s="41">
        <f>G146+G161+SUM(G162:G167)</f>
        <v>3262</v>
      </c>
      <c r="H168" s="41">
        <f>H146+H161+SUM(H162:H167)</f>
        <v>28667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77000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77000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77000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3697921</v>
      </c>
      <c r="G192" s="47">
        <f>G111+G139+G168+G191</f>
        <v>3262</v>
      </c>
      <c r="H192" s="47">
        <f>H111+H139+H168+H191</f>
        <v>28667</v>
      </c>
      <c r="I192" s="47">
        <f>I111+I139+I168+I191</f>
        <v>0</v>
      </c>
      <c r="J192" s="47">
        <f>J111+J139+J191</f>
        <v>77941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399913</v>
      </c>
      <c r="G196" s="18">
        <v>163230</v>
      </c>
      <c r="H196" s="18">
        <v>31359</v>
      </c>
      <c r="I196" s="18">
        <f>27567+5167</f>
        <v>32734</v>
      </c>
      <c r="J196" s="18">
        <f>5754+34895</f>
        <v>40649</v>
      </c>
      <c r="K196" s="18"/>
      <c r="L196" s="19">
        <f>SUM(F196:K196)</f>
        <v>667885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138261</v>
      </c>
      <c r="G197" s="18">
        <v>62436</v>
      </c>
      <c r="H197" s="18">
        <v>14656</v>
      </c>
      <c r="I197" s="18">
        <v>48</v>
      </c>
      <c r="J197" s="18"/>
      <c r="K197" s="18"/>
      <c r="L197" s="19">
        <f>SUM(F197:K197)</f>
        <v>215401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3792</v>
      </c>
      <c r="I199" s="18"/>
      <c r="J199" s="18"/>
      <c r="K199" s="18"/>
      <c r="L199" s="19">
        <f>SUM(F199:K199)</f>
        <v>3792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113514</v>
      </c>
      <c r="G201" s="18">
        <v>34580</v>
      </c>
      <c r="H201" s="18">
        <v>50110</v>
      </c>
      <c r="I201" s="18">
        <f>508+139</f>
        <v>647</v>
      </c>
      <c r="J201" s="18">
        <v>150</v>
      </c>
      <c r="K201" s="18">
        <v>115</v>
      </c>
      <c r="L201" s="19">
        <f t="shared" ref="L201:L207" si="0">SUM(F201:K201)</f>
        <v>199116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4819</v>
      </c>
      <c r="G202" s="18">
        <v>819</v>
      </c>
      <c r="H202" s="18">
        <f>1682+4652</f>
        <v>6334</v>
      </c>
      <c r="I202" s="18">
        <v>7379</v>
      </c>
      <c r="J202" s="18"/>
      <c r="K202" s="18"/>
      <c r="L202" s="19">
        <f t="shared" si="0"/>
        <v>19351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405+3750</f>
        <v>4155</v>
      </c>
      <c r="G203" s="18">
        <v>478</v>
      </c>
      <c r="H203" s="18">
        <f>193811+7150</f>
        <v>200961</v>
      </c>
      <c r="I203" s="18"/>
      <c r="J203" s="18"/>
      <c r="K203" s="18">
        <v>3133</v>
      </c>
      <c r="L203" s="19">
        <f t="shared" si="0"/>
        <v>208727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101409</v>
      </c>
      <c r="G204" s="18">
        <v>45671</v>
      </c>
      <c r="H204" s="18">
        <v>5764</v>
      </c>
      <c r="I204" s="18">
        <f>1287+428</f>
        <v>1715</v>
      </c>
      <c r="J204" s="18">
        <v>4820</v>
      </c>
      <c r="K204" s="18">
        <v>720</v>
      </c>
      <c r="L204" s="19">
        <f t="shared" si="0"/>
        <v>160099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38517</v>
      </c>
      <c r="G206" s="18">
        <v>13108</v>
      </c>
      <c r="H206" s="18">
        <f>14538+10072+12348+2000</f>
        <v>38958</v>
      </c>
      <c r="I206" s="18">
        <v>54043</v>
      </c>
      <c r="J206" s="18">
        <f>7390+12943</f>
        <v>20333</v>
      </c>
      <c r="K206" s="18"/>
      <c r="L206" s="19">
        <f t="shared" si="0"/>
        <v>164959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38653</v>
      </c>
      <c r="G207" s="18">
        <v>31259</v>
      </c>
      <c r="H207" s="18">
        <v>20913</v>
      </c>
      <c r="I207" s="18">
        <v>16375</v>
      </c>
      <c r="J207" s="18">
        <v>181</v>
      </c>
      <c r="K207" s="18">
        <v>223</v>
      </c>
      <c r="L207" s="19">
        <f t="shared" si="0"/>
        <v>107604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839241</v>
      </c>
      <c r="G210" s="41">
        <f t="shared" si="1"/>
        <v>351581</v>
      </c>
      <c r="H210" s="41">
        <f t="shared" si="1"/>
        <v>372847</v>
      </c>
      <c r="I210" s="41">
        <f t="shared" si="1"/>
        <v>112941</v>
      </c>
      <c r="J210" s="41">
        <f t="shared" si="1"/>
        <v>66133</v>
      </c>
      <c r="K210" s="41">
        <f t="shared" si="1"/>
        <v>4191</v>
      </c>
      <c r="L210" s="41">
        <f t="shared" si="1"/>
        <v>1746934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f>698555+93910</f>
        <v>792465</v>
      </c>
      <c r="I214" s="18"/>
      <c r="J214" s="18"/>
      <c r="K214" s="18"/>
      <c r="L214" s="19">
        <f>SUM(F214:K214)</f>
        <v>792465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26524</v>
      </c>
      <c r="I215" s="18"/>
      <c r="J215" s="18"/>
      <c r="K215" s="18"/>
      <c r="L215" s="19">
        <f>SUM(F215:K215)</f>
        <v>26524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18753</v>
      </c>
      <c r="G225" s="18">
        <v>15166</v>
      </c>
      <c r="H225" s="18">
        <v>10146</v>
      </c>
      <c r="I225" s="18">
        <v>7945</v>
      </c>
      <c r="J225" s="18">
        <v>88</v>
      </c>
      <c r="K225" s="18"/>
      <c r="L225" s="19">
        <f t="shared" si="2"/>
        <v>52098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18753</v>
      </c>
      <c r="G228" s="41">
        <f>SUM(G214:G227)</f>
        <v>15166</v>
      </c>
      <c r="H228" s="41">
        <f>SUM(H214:H227)</f>
        <v>829135</v>
      </c>
      <c r="I228" s="41">
        <f>SUM(I214:I227)</f>
        <v>7945</v>
      </c>
      <c r="J228" s="41">
        <f>SUM(J214:J227)</f>
        <v>88</v>
      </c>
      <c r="K228" s="41">
        <f t="shared" si="3"/>
        <v>0</v>
      </c>
      <c r="L228" s="41">
        <f t="shared" si="3"/>
        <v>871087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727917+163833</f>
        <v>891750</v>
      </c>
      <c r="I232" s="18"/>
      <c r="J232" s="18"/>
      <c r="K232" s="18"/>
      <c r="L232" s="19">
        <f>SUM(F232:K232)</f>
        <v>891750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41482</v>
      </c>
      <c r="G243" s="18">
        <v>33567</v>
      </c>
      <c r="H243" s="18">
        <v>22443</v>
      </c>
      <c r="I243" s="18">
        <v>17573</v>
      </c>
      <c r="J243" s="18">
        <v>194</v>
      </c>
      <c r="K243" s="18"/>
      <c r="L243" s="19">
        <f t="shared" si="4"/>
        <v>115259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41482</v>
      </c>
      <c r="G246" s="41">
        <f t="shared" si="5"/>
        <v>33567</v>
      </c>
      <c r="H246" s="41">
        <f t="shared" si="5"/>
        <v>914193</v>
      </c>
      <c r="I246" s="41">
        <f t="shared" si="5"/>
        <v>17573</v>
      </c>
      <c r="J246" s="41">
        <f t="shared" si="5"/>
        <v>194</v>
      </c>
      <c r="K246" s="41">
        <f t="shared" si="5"/>
        <v>0</v>
      </c>
      <c r="L246" s="41">
        <f t="shared" si="5"/>
        <v>1007009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899476</v>
      </c>
      <c r="G256" s="41">
        <f t="shared" si="8"/>
        <v>400314</v>
      </c>
      <c r="H256" s="41">
        <f t="shared" si="8"/>
        <v>2116175</v>
      </c>
      <c r="I256" s="41">
        <f t="shared" si="8"/>
        <v>138459</v>
      </c>
      <c r="J256" s="41">
        <f t="shared" si="8"/>
        <v>66415</v>
      </c>
      <c r="K256" s="41">
        <f t="shared" si="8"/>
        <v>4191</v>
      </c>
      <c r="L256" s="41">
        <f t="shared" si="8"/>
        <v>3625030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77000</v>
      </c>
      <c r="L265" s="19">
        <f t="shared" si="9"/>
        <v>77000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77000</v>
      </c>
      <c r="L269" s="41">
        <f t="shared" si="9"/>
        <v>77000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899476</v>
      </c>
      <c r="G270" s="42">
        <f t="shared" si="11"/>
        <v>400314</v>
      </c>
      <c r="H270" s="42">
        <f t="shared" si="11"/>
        <v>2116175</v>
      </c>
      <c r="I270" s="42">
        <f t="shared" si="11"/>
        <v>138459</v>
      </c>
      <c r="J270" s="42">
        <f t="shared" si="11"/>
        <v>66415</v>
      </c>
      <c r="K270" s="42">
        <f t="shared" si="11"/>
        <v>81191</v>
      </c>
      <c r="L270" s="42">
        <f t="shared" si="11"/>
        <v>3702030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13353</f>
        <v>13353</v>
      </c>
      <c r="G275" s="18">
        <v>1769</v>
      </c>
      <c r="H275" s="18"/>
      <c r="I275" s="18">
        <v>10991</v>
      </c>
      <c r="J275" s="18">
        <v>1579</v>
      </c>
      <c r="K275" s="18">
        <v>798</v>
      </c>
      <c r="L275" s="19">
        <f>SUM(F275:K275)</f>
        <v>28490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143</v>
      </c>
      <c r="G276" s="18">
        <v>27</v>
      </c>
      <c r="H276" s="18"/>
      <c r="I276" s="18"/>
      <c r="J276" s="18"/>
      <c r="K276" s="18">
        <v>7</v>
      </c>
      <c r="L276" s="19">
        <f>SUM(F276:K276)</f>
        <v>177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13496</v>
      </c>
      <c r="G289" s="42">
        <f t="shared" si="13"/>
        <v>1796</v>
      </c>
      <c r="H289" s="42">
        <f t="shared" si="13"/>
        <v>0</v>
      </c>
      <c r="I289" s="42">
        <f t="shared" si="13"/>
        <v>10991</v>
      </c>
      <c r="J289" s="42">
        <f t="shared" si="13"/>
        <v>1579</v>
      </c>
      <c r="K289" s="42">
        <f t="shared" si="13"/>
        <v>805</v>
      </c>
      <c r="L289" s="41">
        <f t="shared" si="13"/>
        <v>28667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13496</v>
      </c>
      <c r="G337" s="41">
        <f t="shared" si="20"/>
        <v>1796</v>
      </c>
      <c r="H337" s="41">
        <f t="shared" si="20"/>
        <v>0</v>
      </c>
      <c r="I337" s="41">
        <f t="shared" si="20"/>
        <v>10991</v>
      </c>
      <c r="J337" s="41">
        <f t="shared" si="20"/>
        <v>1579</v>
      </c>
      <c r="K337" s="41">
        <f t="shared" si="20"/>
        <v>805</v>
      </c>
      <c r="L337" s="41">
        <f t="shared" si="20"/>
        <v>28667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13496</v>
      </c>
      <c r="G351" s="41">
        <f>G337</f>
        <v>1796</v>
      </c>
      <c r="H351" s="41">
        <f>H337</f>
        <v>0</v>
      </c>
      <c r="I351" s="41">
        <f>I337</f>
        <v>10991</v>
      </c>
      <c r="J351" s="41">
        <f>J337</f>
        <v>1579</v>
      </c>
      <c r="K351" s="47">
        <f>K337+K350</f>
        <v>805</v>
      </c>
      <c r="L351" s="41">
        <f>L337+L350</f>
        <v>28667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905</v>
      </c>
      <c r="G357" s="18"/>
      <c r="H357" s="18"/>
      <c r="I357" s="18">
        <f>39+2318</f>
        <v>2357</v>
      </c>
      <c r="J357" s="18"/>
      <c r="K357" s="18"/>
      <c r="L357" s="13">
        <f>SUM(F357:K357)</f>
        <v>3262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905</v>
      </c>
      <c r="G361" s="47">
        <f t="shared" si="22"/>
        <v>0</v>
      </c>
      <c r="H361" s="47">
        <f t="shared" si="22"/>
        <v>0</v>
      </c>
      <c r="I361" s="47">
        <f t="shared" si="22"/>
        <v>2357</v>
      </c>
      <c r="J361" s="47">
        <f t="shared" si="22"/>
        <v>0</v>
      </c>
      <c r="K361" s="47">
        <f t="shared" si="22"/>
        <v>0</v>
      </c>
      <c r="L361" s="47">
        <f t="shared" si="22"/>
        <v>3262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2318</v>
      </c>
      <c r="G366" s="18"/>
      <c r="H366" s="18"/>
      <c r="I366" s="56">
        <f>SUM(F366:H366)</f>
        <v>2318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39</v>
      </c>
      <c r="G367" s="63"/>
      <c r="H367" s="63"/>
      <c r="I367" s="56">
        <f>SUM(F367:H367)</f>
        <v>39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2357</v>
      </c>
      <c r="G368" s="47">
        <f>SUM(G366:G367)</f>
        <v>0</v>
      </c>
      <c r="H368" s="47">
        <f>SUM(H366:H367)</f>
        <v>0</v>
      </c>
      <c r="I368" s="47">
        <f>SUM(I366:I367)</f>
        <v>2357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7000</v>
      </c>
      <c r="H388" s="18">
        <v>216</v>
      </c>
      <c r="I388" s="18"/>
      <c r="J388" s="24" t="s">
        <v>289</v>
      </c>
      <c r="K388" s="24" t="s">
        <v>289</v>
      </c>
      <c r="L388" s="56">
        <f t="shared" si="25"/>
        <v>7216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20000</v>
      </c>
      <c r="H389" s="18">
        <v>384</v>
      </c>
      <c r="I389" s="18"/>
      <c r="J389" s="24" t="s">
        <v>289</v>
      </c>
      <c r="K389" s="24" t="s">
        <v>289</v>
      </c>
      <c r="L389" s="56">
        <f t="shared" si="25"/>
        <v>20384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27000</v>
      </c>
      <c r="H392" s="139">
        <f>SUM(H386:H391)</f>
        <v>600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27600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40000</v>
      </c>
      <c r="H396" s="18">
        <v>341</v>
      </c>
      <c r="I396" s="18"/>
      <c r="J396" s="24" t="s">
        <v>289</v>
      </c>
      <c r="K396" s="24" t="s">
        <v>289</v>
      </c>
      <c r="L396" s="56">
        <f t="shared" si="26"/>
        <v>40341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10000</v>
      </c>
      <c r="H398" s="18"/>
      <c r="I398" s="18"/>
      <c r="J398" s="24" t="s">
        <v>289</v>
      </c>
      <c r="K398" s="24" t="s">
        <v>289</v>
      </c>
      <c r="L398" s="56">
        <f t="shared" si="26"/>
        <v>10000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341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50341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77000</v>
      </c>
      <c r="H407" s="47">
        <f>H392+H400+H406</f>
        <v>941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77941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166993</v>
      </c>
      <c r="H439" s="18"/>
      <c r="I439" s="56">
        <f t="shared" si="33"/>
        <v>166993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30000</v>
      </c>
      <c r="H441" s="18"/>
      <c r="I441" s="56">
        <f t="shared" si="33"/>
        <v>30000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196993</v>
      </c>
      <c r="H445" s="13">
        <f>SUM(H438:H444)</f>
        <v>0</v>
      </c>
      <c r="I445" s="13">
        <f>SUM(I438:I444)</f>
        <v>196993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196993</v>
      </c>
      <c r="H458" s="18"/>
      <c r="I458" s="56">
        <f t="shared" si="34"/>
        <v>196993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196993</v>
      </c>
      <c r="H459" s="83">
        <f>SUM(H453:H458)</f>
        <v>0</v>
      </c>
      <c r="I459" s="83">
        <f>SUM(I453:I458)</f>
        <v>196993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196993</v>
      </c>
      <c r="H460" s="42">
        <f>H451+H459</f>
        <v>0</v>
      </c>
      <c r="I460" s="42">
        <f>I451+I459</f>
        <v>196993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260183</v>
      </c>
      <c r="G464" s="18"/>
      <c r="H464" s="18"/>
      <c r="I464" s="18"/>
      <c r="J464" s="18">
        <f>119052</f>
        <v>119052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3697921</v>
      </c>
      <c r="G467" s="18">
        <v>3262</v>
      </c>
      <c r="H467" s="18">
        <f>H168</f>
        <v>28667</v>
      </c>
      <c r="I467" s="18"/>
      <c r="J467" s="18">
        <v>77941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3697921</v>
      </c>
      <c r="G469" s="53">
        <f>SUM(G467:G468)</f>
        <v>3262</v>
      </c>
      <c r="H469" s="53">
        <f>SUM(H467:H468)</f>
        <v>28667</v>
      </c>
      <c r="I469" s="53">
        <f>SUM(I467:I468)</f>
        <v>0</v>
      </c>
      <c r="J469" s="53">
        <f>SUM(J467:J468)</f>
        <v>77941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3702030</v>
      </c>
      <c r="G471" s="18">
        <v>3262</v>
      </c>
      <c r="H471" s="18">
        <v>28667</v>
      </c>
      <c r="I471" s="18"/>
      <c r="J471" s="18">
        <v>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62192</v>
      </c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3764222</v>
      </c>
      <c r="G473" s="53">
        <f>SUM(G471:G472)</f>
        <v>3262</v>
      </c>
      <c r="H473" s="53">
        <f>SUM(H471:H472)</f>
        <v>28667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193882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196993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138438</v>
      </c>
      <c r="G520" s="18">
        <v>62463</v>
      </c>
      <c r="H520" s="18">
        <v>14656</v>
      </c>
      <c r="I520" s="18">
        <v>48</v>
      </c>
      <c r="J520" s="18">
        <f>J197</f>
        <v>0</v>
      </c>
      <c r="K520" s="18">
        <v>7</v>
      </c>
      <c r="L520" s="88">
        <f>SUM(F520:K520)</f>
        <v>215612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26524</v>
      </c>
      <c r="I521" s="18"/>
      <c r="J521" s="18"/>
      <c r="K521" s="18"/>
      <c r="L521" s="88">
        <f>SUM(F521:K521)</f>
        <v>26524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138438</v>
      </c>
      <c r="G523" s="108">
        <f t="shared" ref="G523:L523" si="36">SUM(G520:G522)</f>
        <v>62463</v>
      </c>
      <c r="H523" s="108">
        <f t="shared" si="36"/>
        <v>41180</v>
      </c>
      <c r="I523" s="108">
        <f t="shared" si="36"/>
        <v>48</v>
      </c>
      <c r="J523" s="108">
        <f t="shared" si="36"/>
        <v>0</v>
      </c>
      <c r="K523" s="108">
        <f t="shared" si="36"/>
        <v>7</v>
      </c>
      <c r="L523" s="89">
        <f t="shared" si="36"/>
        <v>242136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72451</v>
      </c>
      <c r="G525" s="18">
        <v>19056</v>
      </c>
      <c r="H525" s="18">
        <v>50110</v>
      </c>
      <c r="I525" s="18">
        <f>647-458</f>
        <v>189</v>
      </c>
      <c r="J525" s="18">
        <v>150</v>
      </c>
      <c r="K525" s="18">
        <v>115</v>
      </c>
      <c r="L525" s="88">
        <f>SUM(F525:K525)</f>
        <v>142071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72451</v>
      </c>
      <c r="G528" s="89">
        <f t="shared" ref="G528:L528" si="37">SUM(G525:G527)</f>
        <v>19056</v>
      </c>
      <c r="H528" s="89">
        <f t="shared" si="37"/>
        <v>50110</v>
      </c>
      <c r="I528" s="89">
        <f t="shared" si="37"/>
        <v>189</v>
      </c>
      <c r="J528" s="89">
        <f t="shared" si="37"/>
        <v>150</v>
      </c>
      <c r="K528" s="89">
        <f t="shared" si="37"/>
        <v>115</v>
      </c>
      <c r="L528" s="89">
        <f t="shared" si="37"/>
        <v>142071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23482</v>
      </c>
      <c r="G530" s="18">
        <v>10072</v>
      </c>
      <c r="H530" s="18">
        <v>6680</v>
      </c>
      <c r="I530" s="18">
        <v>93</v>
      </c>
      <c r="J530" s="18">
        <v>114</v>
      </c>
      <c r="K530" s="18">
        <v>365</v>
      </c>
      <c r="L530" s="88">
        <f>SUM(F530:K530)</f>
        <v>40806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23482</v>
      </c>
      <c r="G533" s="89">
        <f t="shared" ref="G533:L533" si="38">SUM(G530:G532)</f>
        <v>10072</v>
      </c>
      <c r="H533" s="89">
        <f t="shared" si="38"/>
        <v>6680</v>
      </c>
      <c r="I533" s="89">
        <f t="shared" si="38"/>
        <v>93</v>
      </c>
      <c r="J533" s="89">
        <f t="shared" si="38"/>
        <v>114</v>
      </c>
      <c r="K533" s="89">
        <f t="shared" si="38"/>
        <v>365</v>
      </c>
      <c r="L533" s="89">
        <f t="shared" si="38"/>
        <v>40806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5000</v>
      </c>
      <c r="I541" s="18"/>
      <c r="J541" s="18"/>
      <c r="K541" s="18"/>
      <c r="L541" s="88">
        <f>SUM(F541:K541)</f>
        <v>5000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5000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5000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234371</v>
      </c>
      <c r="G544" s="89">
        <f t="shared" ref="G544:L544" si="41">G523+G528+G533+G538+G543</f>
        <v>91591</v>
      </c>
      <c r="H544" s="89">
        <f t="shared" si="41"/>
        <v>102970</v>
      </c>
      <c r="I544" s="89">
        <f t="shared" si="41"/>
        <v>330</v>
      </c>
      <c r="J544" s="89">
        <f t="shared" si="41"/>
        <v>264</v>
      </c>
      <c r="K544" s="89">
        <f t="shared" si="41"/>
        <v>487</v>
      </c>
      <c r="L544" s="89">
        <f t="shared" si="41"/>
        <v>430013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215612</v>
      </c>
      <c r="G548" s="87">
        <f>L525</f>
        <v>142071</v>
      </c>
      <c r="H548" s="87">
        <f>L530</f>
        <v>40806</v>
      </c>
      <c r="I548" s="87">
        <f>L535</f>
        <v>0</v>
      </c>
      <c r="J548" s="87">
        <f>L540</f>
        <v>0</v>
      </c>
      <c r="K548" s="87">
        <f>SUM(F548:J548)</f>
        <v>398489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26524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5000</v>
      </c>
      <c r="K549" s="87">
        <f>SUM(F549:J549)</f>
        <v>31524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242136</v>
      </c>
      <c r="G551" s="89">
        <f t="shared" si="42"/>
        <v>142071</v>
      </c>
      <c r="H551" s="89">
        <f t="shared" si="42"/>
        <v>40806</v>
      </c>
      <c r="I551" s="89">
        <f t="shared" si="42"/>
        <v>0</v>
      </c>
      <c r="J551" s="89">
        <f t="shared" si="42"/>
        <v>5000</v>
      </c>
      <c r="K551" s="89">
        <f t="shared" si="42"/>
        <v>430013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f>H214</f>
        <v>792465</v>
      </c>
      <c r="H574" s="18">
        <f>H232</f>
        <v>891750</v>
      </c>
      <c r="I574" s="87">
        <f>SUM(F574:H574)</f>
        <v>1684215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f>H215</f>
        <v>26524</v>
      </c>
      <c r="H578" s="18"/>
      <c r="I578" s="87">
        <f t="shared" si="47"/>
        <v>26524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104390-21</f>
        <v>104369</v>
      </c>
      <c r="I590" s="18">
        <v>47098</v>
      </c>
      <c r="J590" s="18">
        <v>115259</v>
      </c>
      <c r="K590" s="104">
        <f t="shared" ref="K590:K596" si="48">SUM(H590:J590)</f>
        <v>266726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v>5000</v>
      </c>
      <c r="J591" s="18"/>
      <c r="K591" s="104">
        <f t="shared" si="48"/>
        <v>5000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2250</v>
      </c>
      <c r="I593" s="18"/>
      <c r="J593" s="18"/>
      <c r="K593" s="104">
        <f t="shared" si="48"/>
        <v>2250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985</v>
      </c>
      <c r="I594" s="18"/>
      <c r="J594" s="18"/>
      <c r="K594" s="104">
        <f t="shared" si="48"/>
        <v>985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107604</v>
      </c>
      <c r="I597" s="108">
        <f>SUM(I590:I596)</f>
        <v>52098</v>
      </c>
      <c r="J597" s="108">
        <f>SUM(J590:J596)</f>
        <v>115259</v>
      </c>
      <c r="K597" s="108">
        <f>SUM(K590:K596)</f>
        <v>274961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67994</v>
      </c>
      <c r="I603" s="18"/>
      <c r="J603" s="18"/>
      <c r="K603" s="104">
        <f>SUM(H603:J603)</f>
        <v>67994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67994</v>
      </c>
      <c r="I604" s="108">
        <f>SUM(I601:I603)</f>
        <v>0</v>
      </c>
      <c r="J604" s="108">
        <f>SUM(J601:J603)</f>
        <v>0</v>
      </c>
      <c r="K604" s="108">
        <f>SUM(K601:K603)</f>
        <v>67994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411756</v>
      </c>
      <c r="H616" s="109">
        <f>SUM(F51)</f>
        <v>411756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18193</v>
      </c>
      <c r="H618" s="109">
        <f>SUM(H51)</f>
        <v>18193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196993</v>
      </c>
      <c r="H620" s="109">
        <f>SUM(J51)</f>
        <v>196993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193882</v>
      </c>
      <c r="H621" s="109">
        <f>F475</f>
        <v>193882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196993</v>
      </c>
      <c r="H625" s="109">
        <f>J475</f>
        <v>196993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3697921</v>
      </c>
      <c r="H626" s="104">
        <f>SUM(F467)</f>
        <v>3697921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3262</v>
      </c>
      <c r="H627" s="104">
        <f>SUM(G467)</f>
        <v>3262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28667</v>
      </c>
      <c r="H628" s="104">
        <f>SUM(H467)</f>
        <v>28667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77941</v>
      </c>
      <c r="H630" s="104">
        <f>SUM(J467)</f>
        <v>77941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3702030</v>
      </c>
      <c r="H631" s="104">
        <f>SUM(F471)</f>
        <v>3702030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28667</v>
      </c>
      <c r="H632" s="104">
        <f>SUM(H471)</f>
        <v>28667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2357</v>
      </c>
      <c r="H633" s="104">
        <f>I368</f>
        <v>2357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3262</v>
      </c>
      <c r="H634" s="104">
        <f>SUM(G471)</f>
        <v>3262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77941</v>
      </c>
      <c r="H636" s="164">
        <f>SUM(J467)</f>
        <v>77941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196993</v>
      </c>
      <c r="H639" s="104">
        <f>SUM(G460)</f>
        <v>196993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196993</v>
      </c>
      <c r="H641" s="104">
        <f>SUM(I460)</f>
        <v>196993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941</v>
      </c>
      <c r="H643" s="104">
        <f>H407</f>
        <v>941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77000</v>
      </c>
      <c r="H644" s="104">
        <f>G407</f>
        <v>77000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77941</v>
      </c>
      <c r="H645" s="104">
        <f>L407</f>
        <v>77941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274961</v>
      </c>
      <c r="H646" s="104">
        <f>L207+L225+L243</f>
        <v>274961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67994</v>
      </c>
      <c r="H647" s="104">
        <f>(J256+J337)-(J254+J335)</f>
        <v>67994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107604</v>
      </c>
      <c r="H648" s="104">
        <f>H597</f>
        <v>107604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52098</v>
      </c>
      <c r="H649" s="104">
        <f>I597</f>
        <v>52098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115259</v>
      </c>
      <c r="H650" s="104">
        <f>J597</f>
        <v>115259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77000</v>
      </c>
      <c r="H654" s="104">
        <f>K265+K346</f>
        <v>77000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1778863</v>
      </c>
      <c r="G659" s="19">
        <f>(L228+L308+L358)</f>
        <v>871087</v>
      </c>
      <c r="H659" s="19">
        <f>(L246+L327+L359)</f>
        <v>1007009</v>
      </c>
      <c r="I659" s="19">
        <f>SUM(F659:H659)</f>
        <v>3656959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107423</v>
      </c>
      <c r="G661" s="19">
        <f>(L225+L305)-(J225+J305)</f>
        <v>52010</v>
      </c>
      <c r="H661" s="19">
        <f>(L243+L324)-(J243+J324)</f>
        <v>115065</v>
      </c>
      <c r="I661" s="19">
        <f>SUM(F661:H661)</f>
        <v>274498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67994</v>
      </c>
      <c r="G662" s="199">
        <f>SUM(G574:G586)+SUM(I601:I603)+L611</f>
        <v>818989</v>
      </c>
      <c r="H662" s="199">
        <f>SUM(H574:H586)+SUM(J601:J603)+L612</f>
        <v>891750</v>
      </c>
      <c r="I662" s="19">
        <f>SUM(F662:H662)</f>
        <v>1778733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1603446</v>
      </c>
      <c r="G663" s="19">
        <f>G659-SUM(G660:G662)</f>
        <v>88</v>
      </c>
      <c r="H663" s="19">
        <f>H659-SUM(H660:H662)</f>
        <v>194</v>
      </c>
      <c r="I663" s="19">
        <f>I659-SUM(I660:I662)</f>
        <v>1603728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69.33</v>
      </c>
      <c r="G664" s="248"/>
      <c r="H664" s="248"/>
      <c r="I664" s="19">
        <f>SUM(F664:H664)</f>
        <v>69.33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23127.74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23131.8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-88</v>
      </c>
      <c r="H668" s="18">
        <v>-194</v>
      </c>
      <c r="I668" s="19">
        <f>SUM(F668:H668)</f>
        <v>-282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23127.74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23127.74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3" sqref="B2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FREEDOM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413266</v>
      </c>
      <c r="C9" s="229">
        <f>'DOE25'!G196+'DOE25'!G214+'DOE25'!G232+'DOE25'!G275+'DOE25'!G294+'DOE25'!G313</f>
        <v>164999</v>
      </c>
    </row>
    <row r="10" spans="1:3" x14ac:dyDescent="0.2">
      <c r="A10" t="s">
        <v>779</v>
      </c>
      <c r="B10" s="240">
        <v>413266</v>
      </c>
      <c r="C10" s="240">
        <v>164999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413266</v>
      </c>
      <c r="C13" s="231">
        <f>SUM(C10:C12)</f>
        <v>164999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138404</v>
      </c>
      <c r="C18" s="229">
        <f>'DOE25'!G197+'DOE25'!G215+'DOE25'!G233+'DOE25'!G276+'DOE25'!G295+'DOE25'!G314</f>
        <v>62463</v>
      </c>
    </row>
    <row r="19" spans="1:3" x14ac:dyDescent="0.2">
      <c r="A19" t="s">
        <v>779</v>
      </c>
      <c r="B19" s="240">
        <v>104606</v>
      </c>
      <c r="C19" s="240">
        <v>36968</v>
      </c>
    </row>
    <row r="20" spans="1:3" x14ac:dyDescent="0.2">
      <c r="A20" t="s">
        <v>780</v>
      </c>
      <c r="B20" s="240">
        <v>33798</v>
      </c>
      <c r="C20" s="240">
        <v>25495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138404</v>
      </c>
      <c r="C22" s="231">
        <f>SUM(C19:C21)</f>
        <v>62463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4" sqref="E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FREEDOM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2597817</v>
      </c>
      <c r="D5" s="20">
        <f>SUM('DOE25'!L196:L199)+SUM('DOE25'!L214:L217)+SUM('DOE25'!L232:L235)-F5-G5</f>
        <v>2557168</v>
      </c>
      <c r="E5" s="243"/>
      <c r="F5" s="255">
        <f>SUM('DOE25'!J196:J199)+SUM('DOE25'!J214:J217)+SUM('DOE25'!J232:J235)</f>
        <v>40649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199116</v>
      </c>
      <c r="D6" s="20">
        <f>'DOE25'!L201+'DOE25'!L219+'DOE25'!L237-F6-G6</f>
        <v>198851</v>
      </c>
      <c r="E6" s="243"/>
      <c r="F6" s="255">
        <f>'DOE25'!J201+'DOE25'!J219+'DOE25'!J237</f>
        <v>150</v>
      </c>
      <c r="G6" s="53">
        <f>'DOE25'!K201+'DOE25'!K219+'DOE25'!K237</f>
        <v>115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19351</v>
      </c>
      <c r="D7" s="20">
        <f>'DOE25'!L202+'DOE25'!L220+'DOE25'!L238-F7-G7</f>
        <v>19351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138131</v>
      </c>
      <c r="D8" s="243"/>
      <c r="E8" s="20">
        <f>'DOE25'!L203+'DOE25'!L221+'DOE25'!L239-F8-G8-D9-D11</f>
        <v>134998</v>
      </c>
      <c r="F8" s="255">
        <f>'DOE25'!J203+'DOE25'!J221+'DOE25'!J239</f>
        <v>0</v>
      </c>
      <c r="G8" s="53">
        <f>'DOE25'!K203+'DOE25'!K221+'DOE25'!K239</f>
        <v>3133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17016</v>
      </c>
      <c r="D9" s="244">
        <v>17016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12575</v>
      </c>
      <c r="D10" s="243"/>
      <c r="E10" s="244">
        <v>12575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53580</v>
      </c>
      <c r="D11" s="244">
        <v>53580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160099</v>
      </c>
      <c r="D12" s="20">
        <f>'DOE25'!L204+'DOE25'!L222+'DOE25'!L240-F12-G12</f>
        <v>154559</v>
      </c>
      <c r="E12" s="243"/>
      <c r="F12" s="255">
        <f>'DOE25'!J204+'DOE25'!J222+'DOE25'!J240</f>
        <v>4820</v>
      </c>
      <c r="G12" s="53">
        <f>'DOE25'!K204+'DOE25'!K222+'DOE25'!K240</f>
        <v>720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164959</v>
      </c>
      <c r="D14" s="20">
        <f>'DOE25'!L206+'DOE25'!L224+'DOE25'!L242-F14-G14</f>
        <v>144626</v>
      </c>
      <c r="E14" s="243"/>
      <c r="F14" s="255">
        <f>'DOE25'!J206+'DOE25'!J224+'DOE25'!J242</f>
        <v>20333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274961</v>
      </c>
      <c r="D15" s="20">
        <f>'DOE25'!L207+'DOE25'!L225+'DOE25'!L243-F15-G15</f>
        <v>274275</v>
      </c>
      <c r="E15" s="243"/>
      <c r="F15" s="255">
        <f>'DOE25'!J207+'DOE25'!J225+'DOE25'!J243</f>
        <v>463</v>
      </c>
      <c r="G15" s="53">
        <f>'DOE25'!K207+'DOE25'!K225+'DOE25'!K243</f>
        <v>223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944</v>
      </c>
      <c r="D29" s="20">
        <f>'DOE25'!L357+'DOE25'!L358+'DOE25'!L359-'DOE25'!I366-F29-G29</f>
        <v>944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28667</v>
      </c>
      <c r="D31" s="20">
        <f>'DOE25'!L289+'DOE25'!L308+'DOE25'!L327+'DOE25'!L332+'DOE25'!L333+'DOE25'!L334-F31-G31</f>
        <v>26283</v>
      </c>
      <c r="E31" s="243"/>
      <c r="F31" s="255">
        <f>'DOE25'!J289+'DOE25'!J308+'DOE25'!J327+'DOE25'!J332+'DOE25'!J333+'DOE25'!J334</f>
        <v>1579</v>
      </c>
      <c r="G31" s="53">
        <f>'DOE25'!K289+'DOE25'!K308+'DOE25'!K327+'DOE25'!K332+'DOE25'!K333+'DOE25'!K334</f>
        <v>805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3446653</v>
      </c>
      <c r="E33" s="246">
        <f>SUM(E5:E31)</f>
        <v>147573</v>
      </c>
      <c r="F33" s="246">
        <f>SUM(F5:F31)</f>
        <v>67994</v>
      </c>
      <c r="G33" s="246">
        <f>SUM(G5:G31)</f>
        <v>4996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147573</v>
      </c>
      <c r="E35" s="249"/>
    </row>
    <row r="36" spans="2:8" ht="12" thickTop="1" x14ac:dyDescent="0.2">
      <c r="B36" t="s">
        <v>815</v>
      </c>
      <c r="D36" s="20">
        <f>D33</f>
        <v>3446653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Normal="100" workbookViewId="0">
      <pane ySplit="2" topLeftCell="A62" activePane="bottomLeft" state="frozen"/>
      <selection pane="bottomLeft" activeCell="C43" sqref="C4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FREEDOM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312248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166993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16215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83293</v>
      </c>
      <c r="D12" s="95">
        <f>'DOE25'!G13</f>
        <v>0</v>
      </c>
      <c r="E12" s="95">
        <f>'DOE25'!H13</f>
        <v>18193</v>
      </c>
      <c r="F12" s="95">
        <f>'DOE25'!I13</f>
        <v>0</v>
      </c>
      <c r="G12" s="95">
        <f>'DOE25'!J13</f>
        <v>30000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411756</v>
      </c>
      <c r="D18" s="41">
        <f>SUM(D8:D17)</f>
        <v>0</v>
      </c>
      <c r="E18" s="41">
        <f>SUM(E8:E17)</f>
        <v>18193</v>
      </c>
      <c r="F18" s="41">
        <f>SUM(F8:F17)</f>
        <v>0</v>
      </c>
      <c r="G18" s="41">
        <f>SUM(G8:G17)</f>
        <v>196993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16215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4651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2339</v>
      </c>
      <c r="D23" s="95">
        <f>'DOE25'!G24</f>
        <v>0</v>
      </c>
      <c r="E23" s="95">
        <f>'DOE25'!H24</f>
        <v>1978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210884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217874</v>
      </c>
      <c r="D31" s="41">
        <f>SUM(D21:D30)</f>
        <v>0</v>
      </c>
      <c r="E31" s="41">
        <f>SUM(E21:E30)</f>
        <v>18193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196993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92989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100893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193882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196993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411756</v>
      </c>
      <c r="D50" s="41">
        <f>D49+D31</f>
        <v>0</v>
      </c>
      <c r="E50" s="41">
        <f>E49+E31</f>
        <v>18193</v>
      </c>
      <c r="F50" s="41">
        <f>F49+F31</f>
        <v>0</v>
      </c>
      <c r="G50" s="41">
        <f>G49+G31</f>
        <v>196993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2325768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65840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67952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276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941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162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134230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941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2459998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941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1232986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1232986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1232986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4937</v>
      </c>
      <c r="D87" s="95">
        <f>SUM('DOE25'!G152:G160)</f>
        <v>3262</v>
      </c>
      <c r="E87" s="95">
        <f>SUM('DOE25'!H152:H160)</f>
        <v>28667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4937</v>
      </c>
      <c r="D90" s="131">
        <f>SUM(D84:D89)</f>
        <v>3262</v>
      </c>
      <c r="E90" s="131">
        <f>SUM(E84:E89)</f>
        <v>28667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77000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77000</v>
      </c>
    </row>
    <row r="103" spans="1:7" ht="12.75" thickTop="1" thickBot="1" x14ac:dyDescent="0.25">
      <c r="A103" s="33" t="s">
        <v>765</v>
      </c>
      <c r="C103" s="86">
        <f>C62+C80+C90+C102</f>
        <v>3697921</v>
      </c>
      <c r="D103" s="86">
        <f>D62+D80+D90+D102</f>
        <v>3262</v>
      </c>
      <c r="E103" s="86">
        <f>E62+E80+E90+E102</f>
        <v>28667</v>
      </c>
      <c r="F103" s="86">
        <f>F62+F80+F90+F102</f>
        <v>0</v>
      </c>
      <c r="G103" s="86">
        <f>G62+G80+G102</f>
        <v>77941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2352100</v>
      </c>
      <c r="D108" s="24" t="s">
        <v>289</v>
      </c>
      <c r="E108" s="95">
        <f>('DOE25'!L275)+('DOE25'!L294)+('DOE25'!L313)</f>
        <v>28490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241925</v>
      </c>
      <c r="D109" s="24" t="s">
        <v>289</v>
      </c>
      <c r="E109" s="95">
        <f>('DOE25'!L276)+('DOE25'!L295)+('DOE25'!L314)</f>
        <v>177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3792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2597817</v>
      </c>
      <c r="D114" s="86">
        <f>SUM(D108:D113)</f>
        <v>0</v>
      </c>
      <c r="E114" s="86">
        <f>SUM(E108:E113)</f>
        <v>28667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199116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19351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208727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160099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164959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274961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3262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1027213</v>
      </c>
      <c r="D127" s="86">
        <f>SUM(D117:D126)</f>
        <v>3262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27600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50341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-941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77000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3702030</v>
      </c>
      <c r="D144" s="86">
        <f>(D114+D127+D143)</f>
        <v>3262</v>
      </c>
      <c r="E144" s="86">
        <f>(E114+E127+E143)</f>
        <v>28667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FREEDOM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23128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23128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2380590</v>
      </c>
      <c r="D10" s="182">
        <f>ROUND((C10/$C$28)*100,1)</f>
        <v>65.099999999999994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242102</v>
      </c>
      <c r="D11" s="182">
        <f>ROUND((C11/$C$28)*100,1)</f>
        <v>6.6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3792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199116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19351</v>
      </c>
      <c r="D16" s="182">
        <f t="shared" si="0"/>
        <v>0.5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208727</v>
      </c>
      <c r="D17" s="182">
        <f t="shared" si="0"/>
        <v>5.7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160099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164959</v>
      </c>
      <c r="D20" s="182">
        <f t="shared" si="0"/>
        <v>4.5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274961</v>
      </c>
      <c r="D21" s="182">
        <f t="shared" si="0"/>
        <v>7.5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3262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3656959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3656959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2325768</v>
      </c>
      <c r="D35" s="182">
        <f t="shared" ref="D35:D40" si="1">ROUND((C35/$C$41)*100,1)</f>
        <v>62.3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135171</v>
      </c>
      <c r="D36" s="182">
        <f t="shared" si="1"/>
        <v>3.6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1232986</v>
      </c>
      <c r="D37" s="182">
        <f t="shared" si="1"/>
        <v>33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36866</v>
      </c>
      <c r="D39" s="182">
        <f t="shared" si="1"/>
        <v>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3730791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>FREEDOM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89:M89"/>
    <mergeCell ref="C90:M90"/>
    <mergeCell ref="C76:M76"/>
    <mergeCell ref="C88:M88"/>
    <mergeCell ref="C70:M70"/>
    <mergeCell ref="A72:E72"/>
    <mergeCell ref="C83:M83"/>
    <mergeCell ref="C84:M84"/>
    <mergeCell ref="C85:M85"/>
    <mergeCell ref="C86:M86"/>
    <mergeCell ref="C87:M87"/>
    <mergeCell ref="C77:M77"/>
    <mergeCell ref="C78:M78"/>
    <mergeCell ref="C79:M79"/>
    <mergeCell ref="C80:M80"/>
    <mergeCell ref="C73:M73"/>
    <mergeCell ref="C74:M74"/>
    <mergeCell ref="C49:M49"/>
    <mergeCell ref="C51:M51"/>
    <mergeCell ref="C81:M81"/>
    <mergeCell ref="C82:M82"/>
    <mergeCell ref="C52:M52"/>
    <mergeCell ref="C50:M50"/>
    <mergeCell ref="C63:M63"/>
    <mergeCell ref="C64:M64"/>
    <mergeCell ref="C66:M66"/>
    <mergeCell ref="C53:M53"/>
    <mergeCell ref="C54:M54"/>
    <mergeCell ref="C55:M55"/>
    <mergeCell ref="C60:M60"/>
    <mergeCell ref="C58:M58"/>
    <mergeCell ref="C57:M57"/>
    <mergeCell ref="C59:M59"/>
    <mergeCell ref="C75:M75"/>
    <mergeCell ref="C67:M67"/>
    <mergeCell ref="C68:M68"/>
    <mergeCell ref="C69:M69"/>
    <mergeCell ref="C62:M62"/>
    <mergeCell ref="C39:M39"/>
    <mergeCell ref="C40:M40"/>
    <mergeCell ref="C47:M47"/>
    <mergeCell ref="C48:M48"/>
    <mergeCell ref="C36:M36"/>
    <mergeCell ref="C61:M61"/>
    <mergeCell ref="C65:M65"/>
    <mergeCell ref="C56:M56"/>
    <mergeCell ref="A1:I1"/>
    <mergeCell ref="C3:M3"/>
    <mergeCell ref="C4:M4"/>
    <mergeCell ref="F2:I2"/>
    <mergeCell ref="P29:Z29"/>
    <mergeCell ref="AC29:AM29"/>
    <mergeCell ref="BC29:BM29"/>
    <mergeCell ref="C8:M8"/>
    <mergeCell ref="C13:M13"/>
    <mergeCell ref="A2:E2"/>
    <mergeCell ref="C5:M5"/>
    <mergeCell ref="C6:M6"/>
    <mergeCell ref="C7:M7"/>
    <mergeCell ref="C9:M9"/>
    <mergeCell ref="C10:M10"/>
    <mergeCell ref="C11:M11"/>
    <mergeCell ref="C20:M20"/>
    <mergeCell ref="AP29:AZ29"/>
    <mergeCell ref="C14:M14"/>
    <mergeCell ref="C15:M15"/>
    <mergeCell ref="C16:M16"/>
    <mergeCell ref="C17:M17"/>
    <mergeCell ref="C27:M27"/>
    <mergeCell ref="C21:M21"/>
    <mergeCell ref="C12:M12"/>
    <mergeCell ref="C18:M18"/>
    <mergeCell ref="C19:M19"/>
    <mergeCell ref="C42:M42"/>
    <mergeCell ref="P30:Z30"/>
    <mergeCell ref="AC30:AM30"/>
    <mergeCell ref="P38:Z38"/>
    <mergeCell ref="AC38:AM38"/>
    <mergeCell ref="P40:Z40"/>
    <mergeCell ref="AC40:AM40"/>
    <mergeCell ref="P31:Z31"/>
    <mergeCell ref="AC31:AM31"/>
    <mergeCell ref="P32:Z32"/>
    <mergeCell ref="AC32:AM32"/>
    <mergeCell ref="C35:M35"/>
    <mergeCell ref="C30:M30"/>
    <mergeCell ref="C31:M31"/>
    <mergeCell ref="C22:M22"/>
    <mergeCell ref="C23:M23"/>
    <mergeCell ref="C24:M24"/>
    <mergeCell ref="C29:M29"/>
    <mergeCell ref="C25:M25"/>
    <mergeCell ref="C26:M26"/>
    <mergeCell ref="C28:M28"/>
    <mergeCell ref="HC29:HM29"/>
    <mergeCell ref="HP30:HZ30"/>
    <mergeCell ref="IP29:IV29"/>
    <mergeCell ref="AP30:AZ30"/>
    <mergeCell ref="C41:M41"/>
    <mergeCell ref="C33:M33"/>
    <mergeCell ref="C37:M37"/>
    <mergeCell ref="C38:M38"/>
    <mergeCell ref="C32:M32"/>
    <mergeCell ref="C34:M34"/>
    <mergeCell ref="AP38:AZ38"/>
    <mergeCell ref="P39:Z39"/>
    <mergeCell ref="AC39:AM39"/>
    <mergeCell ref="DC32:DM32"/>
    <mergeCell ref="CC30:CM30"/>
    <mergeCell ref="BC30:BM30"/>
    <mergeCell ref="BP30:BZ30"/>
    <mergeCell ref="AP31:AZ31"/>
    <mergeCell ref="AP32:AZ32"/>
    <mergeCell ref="DC29:DM29"/>
    <mergeCell ref="BP29:BZ29"/>
    <mergeCell ref="CC29:CM29"/>
    <mergeCell ref="IC31:IM31"/>
    <mergeCell ref="IP31:IV31"/>
    <mergeCell ref="CP32:CZ32"/>
    <mergeCell ref="CC32:CM32"/>
    <mergeCell ref="DC31:DM31"/>
    <mergeCell ref="DP31:DZ31"/>
    <mergeCell ref="EC31:EM31"/>
    <mergeCell ref="CP30:CZ30"/>
    <mergeCell ref="EC29:EM29"/>
    <mergeCell ref="EP29:EZ29"/>
    <mergeCell ref="FC29:FM29"/>
    <mergeCell ref="CP29:CZ29"/>
    <mergeCell ref="IC30:IM30"/>
    <mergeCell ref="DP29:DZ29"/>
    <mergeCell ref="DC30:DM30"/>
    <mergeCell ref="DP30:DZ30"/>
    <mergeCell ref="HC30:HM30"/>
    <mergeCell ref="IP30:IV30"/>
    <mergeCell ref="GP30:GZ30"/>
    <mergeCell ref="FP29:FZ29"/>
    <mergeCell ref="GC29:GM29"/>
    <mergeCell ref="GP29:GZ29"/>
    <mergeCell ref="HP29:HZ29"/>
    <mergeCell ref="IC29:IM29"/>
    <mergeCell ref="BC31:BM31"/>
    <mergeCell ref="BC32:BM32"/>
    <mergeCell ref="BC39:BM39"/>
    <mergeCell ref="BP31:BZ31"/>
    <mergeCell ref="BP38:BZ38"/>
    <mergeCell ref="CC38:CM38"/>
    <mergeCell ref="CC31:CM31"/>
    <mergeCell ref="BP32:BZ32"/>
    <mergeCell ref="BP39:BZ39"/>
    <mergeCell ref="CC39:CM39"/>
    <mergeCell ref="HP31:HZ31"/>
    <mergeCell ref="HP38:HZ38"/>
    <mergeCell ref="HP32:HZ32"/>
    <mergeCell ref="GP32:GZ32"/>
    <mergeCell ref="EC30:EM30"/>
    <mergeCell ref="EP30:EZ30"/>
    <mergeCell ref="DP32:DZ32"/>
    <mergeCell ref="EC32:EM32"/>
    <mergeCell ref="CP31:CZ31"/>
    <mergeCell ref="DP38:DZ38"/>
    <mergeCell ref="EC38:EM38"/>
    <mergeCell ref="DC38:DM38"/>
    <mergeCell ref="EP31:EZ31"/>
    <mergeCell ref="HC31:HM31"/>
    <mergeCell ref="FC30:FM30"/>
    <mergeCell ref="FP30:FZ30"/>
    <mergeCell ref="FC31:FM31"/>
    <mergeCell ref="FP31:FZ31"/>
    <mergeCell ref="GC31:GM31"/>
    <mergeCell ref="GP31:GZ31"/>
    <mergeCell ref="GC30:GM30"/>
    <mergeCell ref="HC38:HM38"/>
    <mergeCell ref="HC32:HM32"/>
    <mergeCell ref="IC32:IM32"/>
    <mergeCell ref="IP32:IV32"/>
    <mergeCell ref="EP38:EZ38"/>
    <mergeCell ref="FC38:FM38"/>
    <mergeCell ref="FP38:FZ38"/>
    <mergeCell ref="GC38:GM38"/>
    <mergeCell ref="GP38:GZ38"/>
    <mergeCell ref="EP32:EZ32"/>
    <mergeCell ref="FP32:FZ32"/>
    <mergeCell ref="GC32:GM32"/>
    <mergeCell ref="FC32:FM32"/>
    <mergeCell ref="AP39:AZ39"/>
    <mergeCell ref="HP39:HZ39"/>
    <mergeCell ref="IC38:IM38"/>
    <mergeCell ref="IP38:IV38"/>
    <mergeCell ref="CP38:CZ38"/>
    <mergeCell ref="BC38:BM38"/>
    <mergeCell ref="IP39:IV39"/>
    <mergeCell ref="GP39:GZ39"/>
    <mergeCell ref="IC39:IM39"/>
    <mergeCell ref="CP39:CZ39"/>
    <mergeCell ref="HC39:HM39"/>
    <mergeCell ref="DC39:DM39"/>
    <mergeCell ref="DP39:DZ39"/>
    <mergeCell ref="EC39:EM39"/>
    <mergeCell ref="GC39:GM39"/>
    <mergeCell ref="EP39:EZ39"/>
    <mergeCell ref="FC39:FM39"/>
    <mergeCell ref="FP39:FZ39"/>
    <mergeCell ref="IP40:IV40"/>
    <mergeCell ref="C45:M45"/>
    <mergeCell ref="HP40:HZ40"/>
    <mergeCell ref="IC40:IM40"/>
    <mergeCell ref="FC40:FM40"/>
    <mergeCell ref="FP40:FZ40"/>
    <mergeCell ref="CP40:CZ40"/>
    <mergeCell ref="DC40:DM40"/>
    <mergeCell ref="EP40:EZ40"/>
    <mergeCell ref="AP40:AZ40"/>
    <mergeCell ref="CC40:CM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BC40:BM40"/>
    <mergeCell ref="BP40:B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2013-10-28T15:23:21Z</cp:lastPrinted>
  <dcterms:created xsi:type="dcterms:W3CDTF">1997-12-04T19:04:30Z</dcterms:created>
  <dcterms:modified xsi:type="dcterms:W3CDTF">2013-11-01T18:50:43Z</dcterms:modified>
</cp:coreProperties>
</file>