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7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L246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E118" i="2"/>
  <c r="E119" i="2"/>
  <c r="C120" i="2"/>
  <c r="E120" i="2"/>
  <c r="C121" i="2"/>
  <c r="E121" i="2"/>
  <c r="C122" i="2"/>
  <c r="E122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J638" i="1" s="1"/>
  <c r="H638" i="1"/>
  <c r="G639" i="1"/>
  <c r="H639" i="1"/>
  <c r="G640" i="1"/>
  <c r="H640" i="1"/>
  <c r="H641" i="1"/>
  <c r="G642" i="1"/>
  <c r="H642" i="1"/>
  <c r="G643" i="1"/>
  <c r="G644" i="1"/>
  <c r="H644" i="1"/>
  <c r="H646" i="1"/>
  <c r="G649" i="1"/>
  <c r="G650" i="1"/>
  <c r="G651" i="1"/>
  <c r="H651" i="1"/>
  <c r="G652" i="1"/>
  <c r="H652" i="1"/>
  <c r="G653" i="1"/>
  <c r="H653" i="1"/>
  <c r="H654" i="1"/>
  <c r="F191" i="1"/>
  <c r="L255" i="1"/>
  <c r="K256" i="1"/>
  <c r="I256" i="1"/>
  <c r="I270" i="1" s="1"/>
  <c r="G163" i="2"/>
  <c r="F31" i="2"/>
  <c r="C26" i="10"/>
  <c r="L327" i="1"/>
  <c r="H659" i="1" s="1"/>
  <c r="L350" i="1"/>
  <c r="A31" i="12"/>
  <c r="C69" i="2"/>
  <c r="A40" i="12"/>
  <c r="D12" i="13"/>
  <c r="C12" i="13" s="1"/>
  <c r="D61" i="2"/>
  <c r="D62" i="2" s="1"/>
  <c r="E49" i="2"/>
  <c r="D18" i="13"/>
  <c r="C18" i="13" s="1"/>
  <c r="D15" i="13"/>
  <c r="C15" i="13" s="1"/>
  <c r="D7" i="13"/>
  <c r="C7" i="13" s="1"/>
  <c r="E18" i="2"/>
  <c r="D17" i="13"/>
  <c r="C17" i="13" s="1"/>
  <c r="D6" i="13"/>
  <c r="C6" i="13" s="1"/>
  <c r="E8" i="13"/>
  <c r="C8" i="13" s="1"/>
  <c r="G158" i="2"/>
  <c r="G80" i="2"/>
  <c r="F61" i="2"/>
  <c r="F62" i="2" s="1"/>
  <c r="C77" i="2"/>
  <c r="C80" i="2" s="1"/>
  <c r="G156" i="2"/>
  <c r="F18" i="2"/>
  <c r="G160" i="2"/>
  <c r="G155" i="2"/>
  <c r="G102" i="2"/>
  <c r="C102" i="2"/>
  <c r="F90" i="2"/>
  <c r="C61" i="2"/>
  <c r="C62" i="2" s="1"/>
  <c r="D19" i="13"/>
  <c r="C19" i="13" s="1"/>
  <c r="D14" i="13"/>
  <c r="C14" i="13" s="1"/>
  <c r="E77" i="2"/>
  <c r="E80" i="2" s="1"/>
  <c r="L426" i="1"/>
  <c r="J256" i="1"/>
  <c r="J270" i="1" s="1"/>
  <c r="H111" i="1"/>
  <c r="F111" i="1"/>
  <c r="J640" i="1"/>
  <c r="K604" i="1"/>
  <c r="G647" i="1" s="1"/>
  <c r="J570" i="1"/>
  <c r="K570" i="1"/>
  <c r="L432" i="1"/>
  <c r="L418" i="1"/>
  <c r="I168" i="1"/>
  <c r="H168" i="1"/>
  <c r="G551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K544" i="1"/>
  <c r="J551" i="1"/>
  <c r="H551" i="1"/>
  <c r="C29" i="10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G191" i="1"/>
  <c r="H191" i="1"/>
  <c r="F551" i="1"/>
  <c r="C35" i="10"/>
  <c r="L308" i="1"/>
  <c r="D5" i="13"/>
  <c r="C5" i="13" s="1"/>
  <c r="E16" i="13"/>
  <c r="C49" i="2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22" i="13"/>
  <c r="C137" i="2"/>
  <c r="C16" i="13"/>
  <c r="E102" i="2" l="1"/>
  <c r="F102" i="2"/>
  <c r="C90" i="2"/>
  <c r="F77" i="2"/>
  <c r="F80" i="2" s="1"/>
  <c r="F49" i="2"/>
  <c r="F50" i="2" s="1"/>
  <c r="D49" i="2"/>
  <c r="G61" i="2"/>
  <c r="F661" i="1"/>
  <c r="I661" i="1" s="1"/>
  <c r="J643" i="1"/>
  <c r="G256" i="1"/>
  <c r="G270" i="1" s="1"/>
  <c r="G162" i="2"/>
  <c r="G161" i="2"/>
  <c r="G159" i="2"/>
  <c r="G157" i="2"/>
  <c r="E143" i="2"/>
  <c r="C16" i="10"/>
  <c r="J646" i="1"/>
  <c r="G648" i="1"/>
  <c r="J648" i="1" s="1"/>
  <c r="C123" i="2"/>
  <c r="E61" i="2"/>
  <c r="E62" i="2" s="1"/>
  <c r="E31" i="2"/>
  <c r="E50" i="2" s="1"/>
  <c r="D90" i="2"/>
  <c r="D31" i="2"/>
  <c r="J622" i="1"/>
  <c r="C118" i="2"/>
  <c r="D18" i="2"/>
  <c r="C18" i="2"/>
  <c r="F337" i="1"/>
  <c r="F351" i="1" s="1"/>
  <c r="E114" i="2"/>
  <c r="L336" i="1"/>
  <c r="J616" i="1"/>
  <c r="C18" i="10"/>
  <c r="C19" i="10"/>
  <c r="K337" i="1"/>
  <c r="K351" i="1" s="1"/>
  <c r="E127" i="2"/>
  <c r="E144" i="2" s="1"/>
  <c r="L289" i="1"/>
  <c r="L337" i="1" s="1"/>
  <c r="L351" i="1" s="1"/>
  <c r="G632" i="1" s="1"/>
  <c r="J632" i="1" s="1"/>
  <c r="H33" i="13"/>
  <c r="K270" i="1"/>
  <c r="C10" i="10"/>
  <c r="E13" i="13"/>
  <c r="C13" i="13" s="1"/>
  <c r="L210" i="1"/>
  <c r="E33" i="13"/>
  <c r="D35" i="13" s="1"/>
  <c r="C119" i="2"/>
  <c r="C127" i="2" s="1"/>
  <c r="C31" i="2"/>
  <c r="C50" i="2" s="1"/>
  <c r="C24" i="10"/>
  <c r="G659" i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D31" i="13" l="1"/>
  <c r="C31" i="13" s="1"/>
  <c r="C144" i="2"/>
  <c r="L256" i="1"/>
  <c r="L270" i="1" s="1"/>
  <c r="G631" i="1" s="1"/>
  <c r="J631" i="1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C41" i="10" l="1"/>
  <c r="D38" i="10" s="1"/>
  <c r="D37" i="10" l="1"/>
  <c r="D36" i="10"/>
  <c r="D35" i="10"/>
  <c r="D40" i="10"/>
  <c r="D39" i="10"/>
  <c r="D41" i="10" l="1"/>
  <c r="C5" i="10"/>
  <c r="C6" i="10"/>
  <c r="F361" i="1"/>
  <c r="L357" i="1"/>
  <c r="G660" i="1" s="1"/>
  <c r="G663" i="1" s="1"/>
  <c r="H660" i="1" l="1"/>
  <c r="H663" i="1" s="1"/>
  <c r="H671" i="1" s="1"/>
  <c r="L361" i="1"/>
  <c r="G634" i="1" s="1"/>
  <c r="H655" i="1" s="1"/>
  <c r="F660" i="1"/>
  <c r="H666" i="1"/>
  <c r="J634" i="1"/>
  <c r="G671" i="1"/>
  <c r="G666" i="1"/>
  <c r="I660" i="1"/>
  <c r="C27" i="10"/>
  <c r="D126" i="2"/>
  <c r="D127" i="2" s="1"/>
  <c r="D144" i="2" s="1"/>
  <c r="D29" i="13"/>
  <c r="F659" i="1"/>
  <c r="C29" i="13" l="1"/>
  <c r="D33" i="13"/>
  <c r="D36" i="13" s="1"/>
  <c r="F663" i="1"/>
  <c r="I659" i="1"/>
  <c r="I663" i="1" s="1"/>
  <c r="C28" i="10"/>
  <c r="D24" i="10" l="1"/>
  <c r="D11" i="10"/>
  <c r="D25" i="10"/>
  <c r="C30" i="10"/>
  <c r="D18" i="10"/>
  <c r="D21" i="10"/>
  <c r="D17" i="10"/>
  <c r="D16" i="10"/>
  <c r="D12" i="10"/>
  <c r="D22" i="10"/>
  <c r="D19" i="10"/>
  <c r="D23" i="10"/>
  <c r="D13" i="10"/>
  <c r="D20" i="10"/>
  <c r="D26" i="10"/>
  <c r="D15" i="10"/>
  <c r="D10" i="10"/>
  <c r="I666" i="1"/>
  <c r="I671" i="1"/>
  <c r="C7" i="10" s="1"/>
  <c r="F671" i="1"/>
  <c r="C4" i="10" s="1"/>
  <c r="F666" i="1"/>
  <c r="D27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<sst xmlns="http://schemas.openxmlformats.org/spreadsheetml/2006/main" count="3946" uniqueCount="912">
  <si>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</si>
  <si>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</si>
  <si>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</si>
  <si>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</si>
  <si>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</si>
  <si>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</si>
  <si>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</si>
  <si>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</si>
  <si>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</si>
  <si>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</si>
  <si>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</si>
  <si>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</si>
  <si>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</si>
  <si>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</si>
  <si>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</si>
  <si>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</si>
  <si>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</si>
  <si>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</si>
  <si>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</si>
  <si>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</si>
  <si>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</si>
  <si>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</si>
  <si>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</si>
  <si>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</si>
  <si>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</si>
  <si>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</si>
  <si>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</si>
  <si>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</si>
  <si>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</si>
  <si>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</si>
  <si>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</si>
  <si>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</si>
  <si>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</si>
  <si>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</si>
  <si>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</si>
  <si>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</si>
  <si>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</si>
  <si>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</si>
  <si>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</si>
  <si>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</si>
  <si>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</si>
  <si>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</si>
  <si>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</si>
  <si>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</si>
  <si>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</si>
  <si>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</si>
  <si>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</si>
  <si>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</si>
  <si>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</si>
  <si>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</si>
  <si>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</si>
  <si>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</si>
  <si>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</si>
  <si>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</si>
  <si>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</si>
  <si>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</si>
  <si>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</si>
  <si>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</si>
  <si>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</si>
  <si>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</si>
  <si>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</si>
  <si>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</si>
  <si>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</si>
  <si>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</si>
  <si>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</si>
  <si>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</si>
  <si>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</si>
  <si>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</si>
  <si>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</si>
  <si>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</si>
  <si>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</si>
  <si>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</si>
  <si>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</si>
  <si>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</si>
  <si>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</si>
  <si>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</si>
  <si>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</si>
  <si>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</si>
  <si>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</si>
  <si>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</si>
  <si>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</si>
  <si>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</si>
  <si>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</si>
  <si>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</si>
  <si>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</si>
  <si>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</si>
  <si>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</si>
  <si>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</si>
  <si>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</si>
  <si>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</si>
  <si>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</si>
  <si>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</si>
  <si>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</si>
  <si>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</si>
  <si>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</si>
  <si>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</si>
  <si>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</si>
  <si>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</si>
  <si>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</si>
  <si>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</si>
  <si>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</si>
  <si>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</si>
  <si>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</si>
  <si>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</si>
  <si>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</si>
  <si>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</si>
  <si>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</si>
  <si>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</si>
  <si>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</si>
  <si>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</si>
  <si>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</si>
  <si>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</si>
  <si>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</si>
  <si>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</si>
  <si>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</si>
  <si>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</si>
  <si>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</si>
  <si>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</si>
  <si>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</si>
  <si>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</si>
  <si>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</si>
  <si>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</si>
  <si>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</si>
  <si>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</si>
  <si>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</si>
  <si>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</si>
  <si>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</si>
  <si>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</si>
  <si>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</si>
  <si>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</si>
  <si>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</si>
  <si>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</si>
  <si>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</si>
  <si>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</si>
  <si>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</si>
  <si>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</si>
  <si>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</si>
  <si>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</si>
  <si>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</si>
  <si>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</si>
  <si>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</si>
  <si>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</si>
  <si>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</si>
  <si>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</si>
  <si>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</si>
  <si>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</si>
  <si>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</si>
  <si>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</si>
  <si>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</si>
  <si>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</si>
  <si>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</si>
  <si>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</si>
  <si>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</si>
  <si>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</si>
  <si>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</si>
  <si>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</si>
  <si>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</si>
  <si>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</si>
  <si>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</si>
  <si>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</si>
  <si>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</si>
  <si>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</si>
  <si>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</si>
  <si>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</si>
  <si>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</si>
  <si>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</si>
  <si>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</si>
  <si>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</si>
  <si>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</si>
  <si>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</si>
  <si>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</si>
  <si>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</si>
  <si>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</si>
  <si>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</si>
  <si>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</si>
  <si>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</si>
  <si>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</si>
  <si>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</si>
  <si>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</si>
  <si>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</si>
  <si>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</si>
  <si>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</si>
  <si>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</si>
  <si>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</si>
  <si>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</si>
  <si>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</si>
  <si>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</si>
  <si>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</si>
  <si>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</si>
  <si>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</si>
  <si>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</si>
  <si>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</si>
  <si>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</si>
  <si>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</si>
  <si>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</si>
  <si>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</si>
  <si>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</si>
  <si>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</si>
  <si>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</si>
  <si>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</si>
  <si>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</si>
  <si>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</si>
  <si>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</si>
  <si>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</si>
  <si>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</si>
  <si>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</si>
  <si>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</si>
  <si>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</si>
  <si>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</si>
  <si>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</si>
  <si>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</si>
  <si>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</si>
  <si>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</si>
  <si>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</si>
  <si>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</si>
  <si>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</si>
  <si>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</si>
  <si>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</si>
  <si>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</si>
  <si>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</si>
  <si>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</si>
  <si>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</si>
  <si>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</si>
  <si>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</si>
  <si>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</si>
  <si>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</si>
  <si>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</si>
  <si>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</si>
  <si>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</si>
  <si>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</si>
  <si>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</si>
  <si>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</si>
  <si>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</si>
  <si>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</si>
  <si>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</si>
  <si>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</si>
  <si>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</si>
  <si>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</si>
  <si>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</si>
  <si>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</si>
  <si>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</si>
  <si>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</si>
  <si>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</si>
  <si>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</si>
  <si>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</si>
  <si>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</si>
  <si>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</si>
  <si>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</si>
  <si>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</si>
  <si>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</si>
  <si>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</si>
  <si>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</si>
  <si>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</si>
  <si>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</si>
  <si>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</si>
  <si>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</si>
  <si>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</si>
  <si>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</si>
  <si>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</si>
  <si>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</si>
  <si>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</si>
  <si>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</si>
  <si>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</si>
  <si>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</si>
  <si>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</si>
  <si>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</si>
  <si>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</si>
  <si>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</si>
  <si>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</si>
  <si>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</si>
  <si>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</si>
  <si>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</si>
  <si>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</si>
  <si>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</si>
  <si>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</si>
  <si>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</si>
  <si>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</si>
  <si>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</si>
  <si>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</si>
  <si>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</si>
  <si>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</si>
  <si>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</si>
  <si>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</si>
  <si>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</si>
  <si>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</si>
  <si>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</si>
  <si>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</si>
  <si>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</si>
  <si>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</si>
  <si>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</si>
  <si>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</si>
  <si>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</si>
  <si>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</si>
  <si>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</si>
  <si>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</si>
  <si>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</si>
  <si>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</si>
  <si>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</si>
  <si>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</si>
  <si>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</si>
  <si>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</si>
  <si>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</si>
  <si>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</si>
  <si>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</si>
  <si>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</si>
  <si>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</si>
  <si>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</si>
  <si>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</si>
  <si>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</si>
  <si>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</si>
  <si>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</si>
  <si>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</si>
  <si>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</si>
  <si>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</si>
  <si>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</si>
  <si>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</si>
  <si>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</si>
  <si>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</si>
  <si>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</si>
  <si>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</si>
  <si>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</si>
  <si>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</si>
  <si>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</si>
  <si>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</si>
  <si>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</si>
  <si>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</si>
  <si>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</si>
  <si>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</si>
  <si>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</si>
  <si>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</si>
  <si>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</si>
  <si>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</si>
  <si>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</si>
  <si>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</si>
  <si>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</si>
  <si>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</si>
  <si>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</si>
  <si>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</si>
  <si>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</si>
  <si>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</si>
  <si>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</si>
  <si>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</si>
  <si>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</si>
  <si>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</si>
  <si>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</si>
  <si>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</si>
  <si>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</si>
  <si>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</si>
  <si>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</si>
  <si>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</si>
  <si>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</si>
  <si>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</si>
  <si>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</si>
  <si>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</si>
  <si>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</si>
  <si>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</si>
  <si>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</si>
  <si>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</si>
  <si>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</si>
  <si>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</si>
  <si>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</si>
  <si>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</si>
  <si>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</si>
  <si>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</si>
  <si>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</si>
  <si>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</si>
  <si>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</si>
  <si>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</si>
  <si>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</si>
  <si>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</si>
  <si>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</si>
  <si>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</si>
  <si>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</si>
  <si>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</si>
  <si>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</si>
  <si>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</si>
  <si>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</si>
  <si>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</si>
  <si>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</si>
  <si>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</si>
  <si>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</si>
  <si>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</si>
  <si>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</si>
  <si>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</si>
  <si>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</si>
  <si>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</si>
  <si>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</si>
  <si>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</si>
  <si>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</si>
  <si>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</si>
  <si>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</si>
  <si>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</si>
  <si>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</si>
  <si>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</si>
  <si>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</si>
  <si>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</si>
  <si>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</si>
  <si>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</si>
  <si>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</si>
  <si>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</si>
  <si>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</si>
  <si>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</si>
  <si>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</si>
  <si>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</si>
  <si>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</si>
  <si>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</si>
  <si>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</si>
  <si>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</si>
  <si>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</si>
  <si>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</si>
  <si>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</si>
  <si>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</si>
  <si>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</si>
  <si>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</si>
  <si>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</si>
  <si>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</si>
  <si>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</si>
  <si>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</si>
  <si>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</si>
  <si>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</si>
  <si>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</si>
  <si>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</si>
  <si>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</si>
  <si>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</si>
  <si>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</si>
  <si>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</si>
  <si>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</si>
  <si>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</si>
  <si>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</si>
  <si>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</si>
  <si>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</si>
  <si>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</si>
  <si>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</si>
  <si>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</si>
  <si>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</si>
  <si>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</si>
  <si>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</si>
  <si>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</si>
  <si>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</si>
  <si>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</si>
  <si>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</si>
  <si>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</si>
  <si>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</si>
  <si>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</si>
  <si>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</si>
  <si>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</si>
  <si>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</si>
  <si>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</si>
  <si>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</si>
  <si>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</si>
  <si>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</si>
  <si>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</si>
  <si>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</si>
  <si>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</si>
  <si>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</si>
  <si>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</si>
  <si>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</si>
  <si>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</si>
  <si>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</si>
  <si>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</si>
  <si>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</si>
  <si>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</si>
  <si>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</si>
  <si>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</si>
  <si>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</si>
  <si>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</si>
  <si>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</si>
  <si>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</si>
  <si>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</si>
  <si>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</si>
  <si>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</si>
  <si>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</si>
  <si>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</si>
  <si>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</si>
  <si>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</si>
  <si>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</si>
  <si>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</si>
  <si>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</si>
  <si>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</si>
  <si>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</si>
  <si>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</si>
  <si>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</si>
  <si>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</si>
  <si>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</si>
  <si>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</si>
  <si>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</si>
  <si>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</si>
  <si>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</si>
  <si>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</si>
  <si>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</si>
  <si>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</si>
  <si>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</si>
  <si>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</si>
  <si>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</si>
  <si>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</si>
  <si>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</si>
  <si>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</si>
  <si>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</si>
  <si>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</si>
  <si>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</si>
  <si>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</si>
  <si>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</si>
  <si>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</si>
  <si>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</si>
  <si>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</si>
  <si>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</si>
  <si>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</si>
  <si>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</si>
  <si>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</si>
  <si>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</si>
  <si>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</si>
  <si>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</si>
  <si>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</si>
  <si>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</si>
  <si>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</si>
  <si>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</si>
  <si>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</si>
  <si>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</si>
  <si>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</si>
  <si>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</si>
  <si>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</si>
  <si>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</si>
  <si>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</si>
  <si>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</si>
  <si>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</si>
  <si>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</si>
  <si>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</si>
  <si>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</si>
  <si>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</si>
  <si>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</si>
  <si>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</si>
  <si>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</si>
  <si>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</si>
  <si>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</si>
  <si>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</si>
  <si>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</si>
  <si>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</si>
  <si>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</si>
  <si>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</si>
  <si>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</si>
  <si>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</si>
  <si>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</si>
  <si>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</si>
  <si>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</si>
  <si>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</si>
  <si>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</si>
  <si>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</si>
  <si>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</si>
  <si>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</si>
  <si>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</si>
  <si>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</si>
  <si>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</si>
  <si>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</si>
  <si>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</si>
  <si>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</si>
  <si>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</si>
  <si>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</si>
  <si>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</si>
  <si>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</si>
  <si>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</si>
  <si>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</si>
  <si>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</si>
  <si>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</si>
  <si>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</si>
  <si>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</si>
  <si>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</si>
  <si>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</si>
  <si>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</si>
  <si>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</si>
  <si>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</si>
  <si>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</si>
  <si>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</si>
  <si>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</si>
  <si>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</si>
  <si>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</si>
  <si>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</si>
  <si>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</si>
  <si>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</si>
  <si>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</si>
  <si>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</si>
  <si>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</si>
  <si>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</si>
  <si>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</si>
  <si>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</si>
  <si>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</si>
  <si>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</si>
  <si>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</si>
  <si>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</si>
  <si>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</si>
  <si>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</si>
  <si>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</si>
  <si>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</si>
  <si>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</si>
  <si>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</si>
  <si>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</si>
  <si>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</si>
  <si>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</si>
  <si>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</si>
  <si>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</si>
  <si>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</si>
  <si>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</si>
  <si>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</si>
  <si>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</si>
  <si>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</si>
  <si>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</si>
  <si>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</si>
  <si>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</si>
  <si>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</si>
  <si>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</si>
  <si>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</si>
  <si>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</si>
  <si>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</si>
  <si>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</si>
  <si>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</si>
  <si>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</si>
  <si>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</si>
  <si>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</si>
  <si>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</si>
  <si>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</si>
  <si>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</si>
  <si>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</si>
  <si>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</si>
  <si>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</si>
  <si>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</si>
  <si>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</si>
  <si>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</si>
  <si>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</si>
  <si>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</si>
  <si>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</si>
  <si>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</si>
  <si>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</si>
  <si>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</si>
  <si>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</si>
  <si>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</si>
  <si>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</si>
  <si>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</si>
  <si>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</si>
  <si>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</si>
  <si>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</si>
  <si>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</si>
  <si>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</si>
  <si>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</si>
  <si>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</si>
  <si>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</si>
  <si>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</si>
  <si>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</si>
  <si>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</si>
  <si>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</si>
  <si>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</si>
  <si>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</si>
  <si>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</si>
  <si>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</si>
  <si>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</si>
  <si>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</si>
  <si>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</si>
  <si>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</si>
  <si>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</si>
  <si>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</si>
  <si>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</si>
  <si>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</si>
  <si>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</si>
  <si>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</si>
  <si>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</si>
  <si>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</si>
  <si>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</si>
  <si>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</si>
  <si>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</si>
  <si>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</si>
  <si>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</si>
  <si>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</si>
  <si>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</si>
  <si>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</si>
  <si>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</si>
  <si>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</si>
  <si>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</si>
  <si>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</si>
  <si>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</si>
  <si>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</si>
  <si>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</si>
  <si>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</si>
  <si>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</si>
  <si>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</si>
  <si>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</si>
  <si>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</si>
  <si>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</si>
  <si>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</si>
  <si>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</si>
  <si>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</si>
  <si>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</si>
  <si>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</si>
  <si>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</si>
  <si>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</si>
  <si>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</si>
  <si>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</si>
  <si>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</si>
  <si>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</si>
  <si>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</si>
  <si>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</si>
  <si>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</si>
  <si>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</si>
  <si>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</si>
  <si>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</si>
  <si>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</si>
  <si>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</si>
  <si>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</si>
  <si>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</si>
  <si>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</si>
  <si>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</si>
  <si>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</si>
  <si>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</si>
  <si>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</si>
  <si>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</si>
  <si>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</si>
  <si>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</si>
  <si>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</si>
  <si>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</si>
  <si>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</si>
  <si>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</si>
  <si>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</si>
  <si>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</si>
  <si>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</si>
  <si>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</si>
  <si>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</si>
  <si>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</si>
  <si>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</si>
  <si>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</si>
  <si>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</si>
  <si>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</si>
  <si>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</si>
  <si>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</si>
  <si>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</si>
  <si>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</si>
  <si>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</si>
  <si>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</si>
  <si>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</si>
  <si>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</si>
  <si>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</si>
  <si>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</si>
  <si>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</si>
  <si>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</si>
  <si>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</si>
  <si>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</si>
  <si>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</si>
  <si>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</si>
  <si>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</si>
  <si>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</si>
  <si>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</si>
  <si>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</si>
  <si>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</si>
  <si>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</si>
  <si>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</si>
  <si>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</si>
  <si>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</si>
  <si>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</si>
  <si>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</si>
  <si>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</si>
  <si>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</si>
  <si>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</si>
  <si>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</si>
  <si>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</si>
  <si>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</si>
  <si>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</si>
  <si>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</si>
  <si>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</si>
  <si>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</si>
  <si>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</si>
  <si>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</si>
  <si>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</si>
  <si>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</si>
  <si>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</si>
  <si>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</si>
  <si>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</si>
  <si>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</si>
  <si>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</si>
  <si>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</si>
  <si>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</si>
  <si>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</si>
  <si>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</si>
  <si>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</si>
  <si>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</si>
  <si>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</si>
  <si>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</si>
  <si>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</si>
  <si>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</si>
  <si>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</si>
  <si>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</si>
  <si>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</si>
  <si>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</si>
  <si>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</si>
  <si>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</si>
  <si>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</si>
  <si>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</si>
  <si>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</si>
  <si>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</si>
  <si>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</si>
  <si>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</si>
  <si>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</si>
  <si>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</si>
  <si>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</si>
  <si>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</si>
  <si>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</si>
  <si>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</si>
  <si>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</si>
  <si>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</si>
  <si>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</si>
  <si>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</si>
  <si>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</si>
  <si>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</si>
  <si>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</si>
  <si>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</si>
  <si>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</si>
  <si>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</si>
  <si>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</si>
  <si>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</si>
  <si>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</si>
  <si>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</si>
  <si>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</si>
  <si>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</si>
  <si>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</si>
  <si>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</si>
  <si>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</si>
  <si>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</si>
  <si>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</si>
  <si>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</si>
  <si>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</si>
  <si>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</si>
  <si>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</si>
  <si>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</si>
  <si>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</si>
  <si>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</si>
  <si>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</si>
  <si>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</si>
  <si>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</si>
  <si>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</si>
  <si>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</si>
  <si>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</si>
  <si>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</si>
  <si>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</si>
  <si>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</si>
  <si>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</si>
  <si>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</si>
  <si>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</si>
  <si>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</si>
  <si>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</si>
  <si>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</si>
  <si>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</si>
  <si>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</si>
  <si>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</si>
  <si>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</si>
  <si>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</si>
  <si>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</si>
  <si>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</si>
  <si>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</si>
  <si>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</si>
  <si>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</si>
  <si>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</si>
  <si>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</si>
  <si>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</si>
  <si>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</si>
  <si>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</si>
  <si>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</si>
  <si>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</si>
  <si>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</si>
  <si>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</si>
  <si>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</si>
  <si>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</si>
  <si>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</si>
  <si>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</si>
  <si>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</si>
  <si>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</si>
  <si>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</si>
  <si>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</si>
  <si>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</si>
  <si>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</si>
  <si>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</si>
  <si>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</si>
  <si>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</si>
  <si>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</si>
  <si>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</si>
  <si>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</si>
  <si>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</si>
  <si>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</si>
  <si>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</si>
  <si>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</si>
  <si>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</si>
  <si>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</si>
  <si>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</si>
  <si>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</si>
  <si>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</si>
  <si>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</si>
  <si>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</si>
  <si>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</si>
  <si>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</si>
  <si>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</si>
  <si>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</si>
  <si>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</si>
  <si>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</si>
  <si>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</si>
  <si>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</si>
  <si>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</si>
  <si>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</si>
  <si>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</si>
  <si>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</si>
  <si>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</si>
  <si>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</si>
  <si>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</si>
  <si>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</si>
  <si>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</si>
  <si>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</si>
  <si>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08/96</t>
  </si>
  <si>
    <t>02/17</t>
  </si>
  <si>
    <t>Gilmanton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</si>
</sst>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F664" sqref="F66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195</v>
      </c>
      <c r="C2" s="21">
        <v>195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1118465.23</v>
      </c>
      <c r="G9" s="18">
        <v>75</v>
      </c>
      <c r="H9" s="18"/>
      <c r="I9" s="18"/>
      <c r="J9" s="67">
        <f>SUM(I438)</f>
        <v>520039.42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0.91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30225.279999999999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8648.48</v>
      </c>
      <c r="H13" s="18">
        <v>51009.37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1081.93</v>
      </c>
      <c r="G14" s="18">
        <v>506.61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1149773.3499999999</v>
      </c>
      <c r="G19" s="41">
        <f>SUM(G9:G18)</f>
        <v>9230.09</v>
      </c>
      <c r="H19" s="41">
        <f>SUM(H9:H18)</f>
        <v>51009.37</v>
      </c>
      <c r="I19" s="41">
        <f>SUM(I9:I18)</f>
        <v>0</v>
      </c>
      <c r="J19" s="41">
        <f>SUM(J9:J18)</f>
        <v>520039.42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8618.91</v>
      </c>
      <c r="H22" s="18">
        <v>21606.37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0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>
        <v>2024.6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33712.71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27378.400000000001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611.17999999999995</v>
      </c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33712.71</v>
      </c>
      <c r="G32" s="41">
        <f>SUM(G22:G31)</f>
        <v>9230.09</v>
      </c>
      <c r="H32" s="41">
        <f>SUM(H22:H31)</f>
        <v>51009.369999999995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520039.42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40989.519999999997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1075071.1200000001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1116060.6400000001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520039.42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1149773.3500000001</v>
      </c>
      <c r="G51" s="41">
        <f>G50+G32</f>
        <v>9230.09</v>
      </c>
      <c r="H51" s="41">
        <f>H50+H32</f>
        <v>51009.369999999995</v>
      </c>
      <c r="I51" s="41">
        <f>I50+I32</f>
        <v>0</v>
      </c>
      <c r="J51" s="41">
        <f>J50+J32</f>
        <v>520039.42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6651224.8099999996</v>
      </c>
      <c r="G56" s="18">
        <v>12325.19</v>
      </c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6651224.8099999996</v>
      </c>
      <c r="G59" s="41">
        <f>SUM(G56:G58)</f>
        <v>12325.19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5141.49</v>
      </c>
      <c r="G95" s="18"/>
      <c r="H95" s="18"/>
      <c r="I95" s="18"/>
      <c r="J95" s="18">
        <v>13774.58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55139.1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3173.96</v>
      </c>
      <c r="G109" s="18">
        <v>1419.37</v>
      </c>
      <c r="H109" s="18">
        <v>2024.6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8315.4500000000007</v>
      </c>
      <c r="G110" s="41">
        <f>SUM(G95:G109)</f>
        <v>56558.47</v>
      </c>
      <c r="H110" s="41">
        <f>SUM(H95:H109)</f>
        <v>2024.6</v>
      </c>
      <c r="I110" s="41">
        <f>SUM(I95:I109)</f>
        <v>0</v>
      </c>
      <c r="J110" s="41">
        <f>SUM(J95:J109)</f>
        <v>13774.58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6659540.2599999998</v>
      </c>
      <c r="G111" s="41">
        <f>G59+G110</f>
        <v>68883.66</v>
      </c>
      <c r="H111" s="41">
        <f>H59+H78+H93+H110</f>
        <v>2024.6</v>
      </c>
      <c r="I111" s="41">
        <f>I59+I110</f>
        <v>0</v>
      </c>
      <c r="J111" s="41">
        <f>J59+J110</f>
        <v>13774.58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1072407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1118912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2191319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54353.61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170951.89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1570.86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225305.5</v>
      </c>
      <c r="G135" s="41">
        <f>SUM(G122:G134)</f>
        <v>1570.86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2416624.5</v>
      </c>
      <c r="G139" s="41">
        <f>G120+SUM(G135:G136)</f>
        <v>1570.86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72955.850000000006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42552.36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98827.96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28416.61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28416.61</v>
      </c>
      <c r="G161" s="41">
        <f>SUM(G149:G160)</f>
        <v>42552.36</v>
      </c>
      <c r="H161" s="41">
        <f>SUM(H149:H160)</f>
        <v>171783.81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28416.61</v>
      </c>
      <c r="G168" s="41">
        <f>G146+G161+SUM(G162:G167)</f>
        <v>42552.36</v>
      </c>
      <c r="H168" s="41">
        <f>H146+H161+SUM(H162:H167)</f>
        <v>171783.81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125248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125248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125248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9104581.3699999992</v>
      </c>
      <c r="G192" s="47">
        <f>G111+G139+G168+G191</f>
        <v>113006.88</v>
      </c>
      <c r="H192" s="47">
        <f>H111+H139+H168+H191</f>
        <v>173808.41</v>
      </c>
      <c r="I192" s="47">
        <f>I111+I139+I168+I191</f>
        <v>0</v>
      </c>
      <c r="J192" s="47">
        <f>J111+J139+J191</f>
        <v>139022.57999999999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1685595.62</v>
      </c>
      <c r="G196" s="18">
        <v>707019</v>
      </c>
      <c r="H196" s="18">
        <v>12703.48</v>
      </c>
      <c r="I196" s="18">
        <v>32900.699999999997</v>
      </c>
      <c r="J196" s="18">
        <v>-4.4400000000000004</v>
      </c>
      <c r="K196" s="18"/>
      <c r="L196" s="19">
        <f>SUM(F196:K196)</f>
        <v>2438214.3600000003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243004.47</v>
      </c>
      <c r="G197" s="18">
        <v>146505.70000000001</v>
      </c>
      <c r="H197" s="18">
        <v>208485.45</v>
      </c>
      <c r="I197" s="18">
        <v>10407.26</v>
      </c>
      <c r="J197" s="18"/>
      <c r="K197" s="18"/>
      <c r="L197" s="19">
        <f>SUM(F197:K197)</f>
        <v>608402.88000000012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30850.09</v>
      </c>
      <c r="G199" s="18">
        <v>2205.11</v>
      </c>
      <c r="H199" s="18">
        <v>5475</v>
      </c>
      <c r="I199" s="18">
        <v>8522.75</v>
      </c>
      <c r="J199" s="18"/>
      <c r="K199" s="18">
        <v>13038.44</v>
      </c>
      <c r="L199" s="19">
        <f>SUM(F199:K199)</f>
        <v>60091.39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247020.41</v>
      </c>
      <c r="G201" s="18">
        <v>126232.5</v>
      </c>
      <c r="H201" s="18">
        <v>46171.44</v>
      </c>
      <c r="I201" s="18">
        <v>2820.2</v>
      </c>
      <c r="J201" s="18"/>
      <c r="K201" s="18">
        <v>720</v>
      </c>
      <c r="L201" s="19">
        <f t="shared" ref="L201:L207" si="0">SUM(F201:K201)</f>
        <v>422964.55000000005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111356.88</v>
      </c>
      <c r="G202" s="18">
        <v>53584.06</v>
      </c>
      <c r="H202" s="18">
        <v>41991.48</v>
      </c>
      <c r="I202" s="18">
        <v>40632.370000000003</v>
      </c>
      <c r="J202" s="18">
        <v>26140.48</v>
      </c>
      <c r="K202" s="18"/>
      <c r="L202" s="19">
        <f t="shared" si="0"/>
        <v>273705.27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164519.97</v>
      </c>
      <c r="G203" s="18">
        <v>21518.400000000001</v>
      </c>
      <c r="H203" s="18">
        <v>48043.85</v>
      </c>
      <c r="I203" s="18">
        <v>3788.63</v>
      </c>
      <c r="J203" s="18"/>
      <c r="K203" s="18">
        <v>3991.85</v>
      </c>
      <c r="L203" s="19">
        <f t="shared" si="0"/>
        <v>241862.7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209644.54</v>
      </c>
      <c r="G204" s="18">
        <v>102472.74</v>
      </c>
      <c r="H204" s="18">
        <v>14473.09</v>
      </c>
      <c r="I204" s="18">
        <v>1269.19</v>
      </c>
      <c r="J204" s="18"/>
      <c r="K204" s="18">
        <v>4238.33</v>
      </c>
      <c r="L204" s="19">
        <f t="shared" si="0"/>
        <v>332097.89000000007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76791</v>
      </c>
      <c r="G205" s="18">
        <v>22989.74</v>
      </c>
      <c r="H205" s="18">
        <v>23939.45</v>
      </c>
      <c r="I205" s="18">
        <v>1214.6199999999999</v>
      </c>
      <c r="J205" s="18"/>
      <c r="K205" s="18">
        <v>1594.6</v>
      </c>
      <c r="L205" s="19">
        <f t="shared" si="0"/>
        <v>126529.41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135607.19</v>
      </c>
      <c r="G206" s="18">
        <v>90204.51</v>
      </c>
      <c r="H206" s="18">
        <v>117399.85</v>
      </c>
      <c r="I206" s="18">
        <v>141918.5</v>
      </c>
      <c r="J206" s="18"/>
      <c r="K206" s="18"/>
      <c r="L206" s="19">
        <f t="shared" si="0"/>
        <v>485130.05000000005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335068.58</v>
      </c>
      <c r="I207" s="18"/>
      <c r="J207" s="18"/>
      <c r="K207" s="18"/>
      <c r="L207" s="19">
        <f t="shared" si="0"/>
        <v>335068.58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2904390.1700000004</v>
      </c>
      <c r="G210" s="41">
        <f t="shared" si="1"/>
        <v>1272731.7599999998</v>
      </c>
      <c r="H210" s="41">
        <f t="shared" si="1"/>
        <v>853751.66999999993</v>
      </c>
      <c r="I210" s="41">
        <f t="shared" si="1"/>
        <v>243474.22</v>
      </c>
      <c r="J210" s="41">
        <f t="shared" si="1"/>
        <v>26136.04</v>
      </c>
      <c r="K210" s="41">
        <f t="shared" si="1"/>
        <v>23583.22</v>
      </c>
      <c r="L210" s="41">
        <f t="shared" si="1"/>
        <v>5324067.080000001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2705852.24</v>
      </c>
      <c r="I232" s="18"/>
      <c r="J232" s="18"/>
      <c r="K232" s="18"/>
      <c r="L232" s="19">
        <f>SUM(F232:K232)</f>
        <v>2705852.24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142673.54999999999</v>
      </c>
      <c r="I233" s="18"/>
      <c r="J233" s="18"/>
      <c r="K233" s="18"/>
      <c r="L233" s="19">
        <f>SUM(F233:K233)</f>
        <v>142673.54999999999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83717.72</v>
      </c>
      <c r="I243" s="18"/>
      <c r="J243" s="18"/>
      <c r="K243" s="18"/>
      <c r="L243" s="19">
        <f t="shared" si="4"/>
        <v>83717.72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2932243.5100000002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2932243.5100000002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2904390.1700000004</v>
      </c>
      <c r="G256" s="41">
        <f t="shared" si="8"/>
        <v>1272731.7599999998</v>
      </c>
      <c r="H256" s="41">
        <f t="shared" si="8"/>
        <v>3785995.18</v>
      </c>
      <c r="I256" s="41">
        <f t="shared" si="8"/>
        <v>243474.22</v>
      </c>
      <c r="J256" s="41">
        <f t="shared" si="8"/>
        <v>26136.04</v>
      </c>
      <c r="K256" s="41">
        <f t="shared" si="8"/>
        <v>23583.22</v>
      </c>
      <c r="L256" s="41">
        <f t="shared" si="8"/>
        <v>8256310.5900000017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160000</v>
      </c>
      <c r="L259" s="19">
        <f>SUM(F259:K259)</f>
        <v>160000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47150</v>
      </c>
      <c r="L260" s="19">
        <f>SUM(F260:K260)</f>
        <v>47150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125248</v>
      </c>
      <c r="L265" s="19">
        <f t="shared" si="9"/>
        <v>125248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332398</v>
      </c>
      <c r="L269" s="41">
        <f t="shared" si="9"/>
        <v>332398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2904390.1700000004</v>
      </c>
      <c r="G270" s="42">
        <f t="shared" si="11"/>
        <v>1272731.7599999998</v>
      </c>
      <c r="H270" s="42">
        <f t="shared" si="11"/>
        <v>3785995.18</v>
      </c>
      <c r="I270" s="42">
        <f t="shared" si="11"/>
        <v>243474.22</v>
      </c>
      <c r="J270" s="42">
        <f t="shared" si="11"/>
        <v>26136.04</v>
      </c>
      <c r="K270" s="42">
        <f t="shared" si="11"/>
        <v>355981.22</v>
      </c>
      <c r="L270" s="42">
        <f t="shared" si="11"/>
        <v>8588708.5900000017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57733.1</v>
      </c>
      <c r="G275" s="18"/>
      <c r="H275" s="18">
        <v>7251.66</v>
      </c>
      <c r="I275" s="18">
        <v>3083.65</v>
      </c>
      <c r="J275" s="18"/>
      <c r="K275" s="18"/>
      <c r="L275" s="19">
        <f>SUM(F275:K275)</f>
        <v>68068.409999999989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15807</v>
      </c>
      <c r="G276" s="18">
        <v>1075.6600000000001</v>
      </c>
      <c r="H276" s="18">
        <v>18943</v>
      </c>
      <c r="I276" s="18">
        <v>108.9</v>
      </c>
      <c r="J276" s="18">
        <v>1100</v>
      </c>
      <c r="K276" s="18"/>
      <c r="L276" s="19">
        <f>SUM(F276:K276)</f>
        <v>37034.560000000005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32666</v>
      </c>
      <c r="G280" s="18">
        <v>7291.04</v>
      </c>
      <c r="H280" s="18">
        <v>7410</v>
      </c>
      <c r="I280" s="18"/>
      <c r="J280" s="18"/>
      <c r="K280" s="18"/>
      <c r="L280" s="19">
        <f t="shared" ref="L280:L286" si="12">SUM(F280:K280)</f>
        <v>47367.040000000001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6754.4</v>
      </c>
      <c r="I281" s="18"/>
      <c r="J281" s="18"/>
      <c r="K281" s="18">
        <v>157.63999999999999</v>
      </c>
      <c r="L281" s="19">
        <f>SUM(F281:K281)</f>
        <v>6912.04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12237.4</v>
      </c>
      <c r="G282" s="18">
        <v>2188.96</v>
      </c>
      <c r="H282" s="18"/>
      <c r="I282" s="18"/>
      <c r="J282" s="18"/>
      <c r="K282" s="18"/>
      <c r="L282" s="19">
        <f t="shared" si="12"/>
        <v>14426.36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K289" si="13">SUM(F275:F288)</f>
        <v>118443.5</v>
      </c>
      <c r="G289" s="42">
        <f t="shared" si="13"/>
        <v>10555.66</v>
      </c>
      <c r="H289" s="42">
        <f t="shared" si="13"/>
        <v>40359.060000000005</v>
      </c>
      <c r="I289" s="42">
        <f t="shared" si="13"/>
        <v>3192.55</v>
      </c>
      <c r="J289" s="42">
        <f t="shared" si="13"/>
        <v>1100</v>
      </c>
      <c r="K289" s="42">
        <f t="shared" si="13"/>
        <v>157.63999999999999</v>
      </c>
      <c r="L289" s="41">
        <f t="shared" ref="L289" si="14">SUM(L275:L288)</f>
        <v>173808.41000000003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5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5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5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5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5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5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5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6">SUM(F294:F307)</f>
        <v>0</v>
      </c>
      <c r="G308" s="42">
        <f t="shared" si="16"/>
        <v>0</v>
      </c>
      <c r="H308" s="42">
        <f t="shared" si="16"/>
        <v>0</v>
      </c>
      <c r="I308" s="42">
        <f t="shared" si="16"/>
        <v>0</v>
      </c>
      <c r="J308" s="42">
        <f t="shared" si="16"/>
        <v>0</v>
      </c>
      <c r="K308" s="42">
        <f t="shared" si="16"/>
        <v>0</v>
      </c>
      <c r="L308" s="41">
        <f t="shared" si="16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7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7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7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7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7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7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7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8">SUM(F313:F326)</f>
        <v>0</v>
      </c>
      <c r="G327" s="42">
        <f t="shared" si="18"/>
        <v>0</v>
      </c>
      <c r="H327" s="42">
        <f t="shared" si="18"/>
        <v>0</v>
      </c>
      <c r="I327" s="42">
        <f t="shared" si="18"/>
        <v>0</v>
      </c>
      <c r="J327" s="42">
        <f t="shared" si="18"/>
        <v>0</v>
      </c>
      <c r="K327" s="42">
        <f t="shared" si="18"/>
        <v>0</v>
      </c>
      <c r="L327" s="41">
        <f t="shared" si="18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9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9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9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9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9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20">SUM(F331:F335)</f>
        <v>0</v>
      </c>
      <c r="G336" s="41">
        <f t="shared" si="20"/>
        <v>0</v>
      </c>
      <c r="H336" s="41">
        <f t="shared" si="20"/>
        <v>0</v>
      </c>
      <c r="I336" s="41">
        <f t="shared" si="20"/>
        <v>0</v>
      </c>
      <c r="J336" s="41">
        <f t="shared" si="20"/>
        <v>0</v>
      </c>
      <c r="K336" s="41">
        <f t="shared" si="20"/>
        <v>0</v>
      </c>
      <c r="L336" s="41">
        <f t="shared" si="19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1">F289+F308+F327+F336</f>
        <v>118443.5</v>
      </c>
      <c r="G337" s="41">
        <f t="shared" si="21"/>
        <v>10555.66</v>
      </c>
      <c r="H337" s="41">
        <f t="shared" si="21"/>
        <v>40359.060000000005</v>
      </c>
      <c r="I337" s="41">
        <f t="shared" si="21"/>
        <v>3192.55</v>
      </c>
      <c r="J337" s="41">
        <f t="shared" si="21"/>
        <v>1100</v>
      </c>
      <c r="K337" s="41">
        <f t="shared" si="21"/>
        <v>157.63999999999999</v>
      </c>
      <c r="L337" s="41">
        <f t="shared" si="21"/>
        <v>173808.41000000003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2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2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2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2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2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2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118443.5</v>
      </c>
      <c r="G351" s="41">
        <f>G337</f>
        <v>10555.66</v>
      </c>
      <c r="H351" s="41">
        <f>H337</f>
        <v>40359.060000000005</v>
      </c>
      <c r="I351" s="41">
        <f>I337</f>
        <v>3192.55</v>
      </c>
      <c r="J351" s="41">
        <f>J337</f>
        <v>1100</v>
      </c>
      <c r="K351" s="47">
        <f>K337+K350</f>
        <v>157.63999999999999</v>
      </c>
      <c r="L351" s="41">
        <f>L337+L350</f>
        <v>173808.41000000003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58195.45</v>
      </c>
      <c r="G357" s="18"/>
      <c r="H357" s="18">
        <v>495.51</v>
      </c>
      <c r="I357" s="18">
        <v>74922.05</v>
      </c>
      <c r="J357" s="18">
        <v>627.5</v>
      </c>
      <c r="K357" s="18"/>
      <c r="L357" s="13">
        <f>SUM(F357:K357)</f>
        <v>134240.51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3">SUM(F357:F360)</f>
        <v>58195.45</v>
      </c>
      <c r="G361" s="47">
        <f t="shared" si="23"/>
        <v>0</v>
      </c>
      <c r="H361" s="47">
        <f t="shared" si="23"/>
        <v>495.51</v>
      </c>
      <c r="I361" s="47">
        <f t="shared" si="23"/>
        <v>74922.05</v>
      </c>
      <c r="J361" s="47">
        <f t="shared" si="23"/>
        <v>627.5</v>
      </c>
      <c r="K361" s="47">
        <f t="shared" si="23"/>
        <v>0</v>
      </c>
      <c r="L361" s="47">
        <f t="shared" si="23"/>
        <v>134240.51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68406.48</v>
      </c>
      <c r="G366" s="18"/>
      <c r="H366" s="18"/>
      <c r="I366" s="56">
        <f>SUM(F366:H366)</f>
        <v>68406.48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6515.57</v>
      </c>
      <c r="G367" s="63"/>
      <c r="H367" s="63"/>
      <c r="I367" s="56">
        <f>SUM(F367:H367)</f>
        <v>6515.57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74922.049999999988</v>
      </c>
      <c r="G368" s="47">
        <f>SUM(G366:G367)</f>
        <v>0</v>
      </c>
      <c r="H368" s="47">
        <f>SUM(H366:H367)</f>
        <v>0</v>
      </c>
      <c r="I368" s="47">
        <f>SUM(I366:I367)</f>
        <v>74922.049999999988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4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4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4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4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4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4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4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5">SUM(G373:G380)</f>
        <v>0</v>
      </c>
      <c r="H381" s="139">
        <f t="shared" si="25"/>
        <v>0</v>
      </c>
      <c r="I381" s="41">
        <f t="shared" si="25"/>
        <v>0</v>
      </c>
      <c r="J381" s="47">
        <f t="shared" si="25"/>
        <v>0</v>
      </c>
      <c r="K381" s="47">
        <f t="shared" si="25"/>
        <v>0</v>
      </c>
      <c r="L381" s="47">
        <f t="shared" si="25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6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6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6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6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6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>
        <v>32675</v>
      </c>
      <c r="H391" s="18">
        <v>2950.82</v>
      </c>
      <c r="I391" s="18"/>
      <c r="J391" s="24" t="s">
        <v>289</v>
      </c>
      <c r="K391" s="24" t="s">
        <v>289</v>
      </c>
      <c r="L391" s="56">
        <f t="shared" si="26"/>
        <v>35625.82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32675</v>
      </c>
      <c r="H392" s="139">
        <f>SUM(H386:H391)</f>
        <v>2950.82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35625.82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7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39671</v>
      </c>
      <c r="H395" s="18">
        <v>4609.75</v>
      </c>
      <c r="I395" s="18"/>
      <c r="J395" s="24" t="s">
        <v>289</v>
      </c>
      <c r="K395" s="24" t="s">
        <v>289</v>
      </c>
      <c r="L395" s="56">
        <f t="shared" si="27"/>
        <v>44280.75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20000</v>
      </c>
      <c r="H396" s="18">
        <v>5400.74</v>
      </c>
      <c r="I396" s="18"/>
      <c r="J396" s="24" t="s">
        <v>289</v>
      </c>
      <c r="K396" s="24" t="s">
        <v>289</v>
      </c>
      <c r="L396" s="56">
        <f t="shared" si="27"/>
        <v>25400.739999999998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7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7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32902</v>
      </c>
      <c r="H399" s="18">
        <v>813.27</v>
      </c>
      <c r="I399" s="18"/>
      <c r="J399" s="24" t="s">
        <v>289</v>
      </c>
      <c r="K399" s="24" t="s">
        <v>289</v>
      </c>
      <c r="L399" s="56">
        <f t="shared" si="27"/>
        <v>33715.269999999997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92573</v>
      </c>
      <c r="H400" s="47">
        <f>SUM(H394:H399)</f>
        <v>10823.76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103396.75999999998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125248</v>
      </c>
      <c r="H407" s="47">
        <f>H392+H400+H406</f>
        <v>13774.58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139022.57999999999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8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8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8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8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8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8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9">SUM(F412:F417)</f>
        <v>0</v>
      </c>
      <c r="G418" s="139">
        <f t="shared" si="29"/>
        <v>0</v>
      </c>
      <c r="H418" s="139">
        <f t="shared" si="29"/>
        <v>0</v>
      </c>
      <c r="I418" s="139">
        <f t="shared" si="29"/>
        <v>0</v>
      </c>
      <c r="J418" s="139">
        <f t="shared" si="29"/>
        <v>0</v>
      </c>
      <c r="K418" s="139">
        <f t="shared" si="29"/>
        <v>0</v>
      </c>
      <c r="L418" s="47">
        <f t="shared" si="29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30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30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30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30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30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30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1">SUM(F420:F425)</f>
        <v>0</v>
      </c>
      <c r="G426" s="47">
        <f t="shared" si="31"/>
        <v>0</v>
      </c>
      <c r="H426" s="47">
        <f t="shared" si="31"/>
        <v>0</v>
      </c>
      <c r="I426" s="47">
        <f t="shared" si="31"/>
        <v>0</v>
      </c>
      <c r="J426" s="47">
        <f t="shared" si="31"/>
        <v>0</v>
      </c>
      <c r="K426" s="47">
        <f t="shared" si="31"/>
        <v>0</v>
      </c>
      <c r="L426" s="47">
        <f t="shared" si="31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2">SUM(F428:F431)</f>
        <v>0</v>
      </c>
      <c r="G432" s="47">
        <f t="shared" si="32"/>
        <v>0</v>
      </c>
      <c r="H432" s="47">
        <f t="shared" si="32"/>
        <v>0</v>
      </c>
      <c r="I432" s="47">
        <f t="shared" si="32"/>
        <v>0</v>
      </c>
      <c r="J432" s="47">
        <f t="shared" si="32"/>
        <v>0</v>
      </c>
      <c r="K432" s="47">
        <f t="shared" si="32"/>
        <v>0</v>
      </c>
      <c r="L432" s="47">
        <f t="shared" si="32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3">F418+F426+F432</f>
        <v>0</v>
      </c>
      <c r="G433" s="47">
        <f t="shared" si="33"/>
        <v>0</v>
      </c>
      <c r="H433" s="47">
        <f t="shared" si="33"/>
        <v>0</v>
      </c>
      <c r="I433" s="47">
        <f t="shared" si="33"/>
        <v>0</v>
      </c>
      <c r="J433" s="47">
        <f t="shared" si="33"/>
        <v>0</v>
      </c>
      <c r="K433" s="47">
        <f t="shared" si="33"/>
        <v>0</v>
      </c>
      <c r="L433" s="47">
        <f t="shared" si="33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114074.82</v>
      </c>
      <c r="G438" s="18">
        <v>393551.3</v>
      </c>
      <c r="H438" s="18">
        <v>12413.3</v>
      </c>
      <c r="I438" s="56">
        <f t="shared" ref="I438:I444" si="34">SUM(F438:H438)</f>
        <v>520039.42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4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4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4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4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4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4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114074.82</v>
      </c>
      <c r="G445" s="13">
        <f>SUM(G438:G444)</f>
        <v>393551.3</v>
      </c>
      <c r="H445" s="13">
        <f>SUM(H438:H444)</f>
        <v>12413.3</v>
      </c>
      <c r="I445" s="13">
        <f>SUM(I438:I444)</f>
        <v>520039.42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5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5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5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5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5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114074.82</v>
      </c>
      <c r="G458" s="18">
        <v>393551.3</v>
      </c>
      <c r="H458" s="18">
        <v>12413.3</v>
      </c>
      <c r="I458" s="56">
        <f t="shared" si="35"/>
        <v>520039.42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114074.82</v>
      </c>
      <c r="G459" s="83">
        <f>SUM(G453:G458)</f>
        <v>393551.3</v>
      </c>
      <c r="H459" s="83">
        <f>SUM(H453:H458)</f>
        <v>12413.3</v>
      </c>
      <c r="I459" s="83">
        <f>SUM(I453:I458)</f>
        <v>520039.42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114074.82</v>
      </c>
      <c r="G460" s="42">
        <f>G451+G459</f>
        <v>393551.3</v>
      </c>
      <c r="H460" s="42">
        <f>H451+H459</f>
        <v>12413.3</v>
      </c>
      <c r="I460" s="42">
        <f>I451+I459</f>
        <v>520039.42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600187.86</v>
      </c>
      <c r="G464" s="18">
        <v>21233.63</v>
      </c>
      <c r="H464" s="18"/>
      <c r="I464" s="18"/>
      <c r="J464" s="18">
        <v>381016.84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9104581.3699999992</v>
      </c>
      <c r="G467" s="18">
        <v>113006.88</v>
      </c>
      <c r="H467" s="18">
        <v>173808.41</v>
      </c>
      <c r="I467" s="18"/>
      <c r="J467" s="18">
        <v>139022.57999999999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9104581.3699999992</v>
      </c>
      <c r="G469" s="53">
        <f>SUM(G467:G468)</f>
        <v>113006.88</v>
      </c>
      <c r="H469" s="53">
        <f>SUM(H467:H468)</f>
        <v>173808.41</v>
      </c>
      <c r="I469" s="53">
        <f>SUM(I467:I468)</f>
        <v>0</v>
      </c>
      <c r="J469" s="53">
        <f>SUM(J467:J468)</f>
        <v>139022.57999999999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8588708.5899999999</v>
      </c>
      <c r="G471" s="18">
        <v>134240.51</v>
      </c>
      <c r="H471" s="18">
        <v>173808.41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8588708.5899999999</v>
      </c>
      <c r="G473" s="53">
        <f>SUM(G471:G472)</f>
        <v>134240.51</v>
      </c>
      <c r="H473" s="53">
        <f>SUM(H471:H472)</f>
        <v>173808.41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1116060.6399999987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520039.42000000004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24600000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5.63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900000</v>
      </c>
      <c r="G494" s="18"/>
      <c r="H494" s="18"/>
      <c r="I494" s="18"/>
      <c r="J494" s="18"/>
      <c r="K494" s="53">
        <f>SUM(F494:J494)</f>
        <v>900000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6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160000</v>
      </c>
      <c r="G496" s="18"/>
      <c r="H496" s="18"/>
      <c r="I496" s="18"/>
      <c r="J496" s="18"/>
      <c r="K496" s="53">
        <f t="shared" si="36"/>
        <v>160000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740000</v>
      </c>
      <c r="G497" s="204"/>
      <c r="H497" s="204"/>
      <c r="I497" s="204"/>
      <c r="J497" s="204"/>
      <c r="K497" s="205">
        <f t="shared" si="36"/>
        <v>740000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87974</v>
      </c>
      <c r="G498" s="18"/>
      <c r="H498" s="18"/>
      <c r="I498" s="18"/>
      <c r="J498" s="18"/>
      <c r="K498" s="53">
        <f t="shared" si="36"/>
        <v>87974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827974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6"/>
        <v>827974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170000</v>
      </c>
      <c r="G500" s="204"/>
      <c r="H500" s="204"/>
      <c r="I500" s="204"/>
      <c r="J500" s="204"/>
      <c r="K500" s="205">
        <f t="shared" si="36"/>
        <v>170000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37663</v>
      </c>
      <c r="G501" s="18"/>
      <c r="H501" s="18"/>
      <c r="I501" s="18"/>
      <c r="J501" s="18"/>
      <c r="K501" s="53">
        <f t="shared" si="36"/>
        <v>37663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207663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6"/>
        <v>207663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301">
        <v>258811.27</v>
      </c>
      <c r="G520" s="301">
        <v>162312.70000000001</v>
      </c>
      <c r="H520" s="301">
        <v>227428.45</v>
      </c>
      <c r="I520" s="301">
        <v>10516.16</v>
      </c>
      <c r="J520" s="301">
        <v>1100</v>
      </c>
      <c r="K520" s="301"/>
      <c r="L520" s="88">
        <f>SUM(F520:K520)</f>
        <v>660168.57999999996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301"/>
      <c r="G521" s="301"/>
      <c r="H521" s="301"/>
      <c r="I521" s="301"/>
      <c r="J521" s="301"/>
      <c r="K521" s="301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301"/>
      <c r="G522" s="301"/>
      <c r="H522" s="301">
        <v>142673.54999999999</v>
      </c>
      <c r="I522" s="301"/>
      <c r="J522" s="301"/>
      <c r="K522" s="301"/>
      <c r="L522" s="88">
        <f>SUM(F522:K522)</f>
        <v>142673.54999999999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258811.27</v>
      </c>
      <c r="G523" s="108">
        <f t="shared" ref="G523:L523" si="37">SUM(G520:G522)</f>
        <v>162312.70000000001</v>
      </c>
      <c r="H523" s="108">
        <f t="shared" si="37"/>
        <v>370102</v>
      </c>
      <c r="I523" s="108">
        <f t="shared" si="37"/>
        <v>10516.16</v>
      </c>
      <c r="J523" s="108">
        <f t="shared" si="37"/>
        <v>1100</v>
      </c>
      <c r="K523" s="108">
        <f t="shared" si="37"/>
        <v>0</v>
      </c>
      <c r="L523" s="89">
        <f t="shared" si="37"/>
        <v>802842.12999999989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302">
        <v>150373.45000000001</v>
      </c>
      <c r="G525" s="302">
        <v>60537.48</v>
      </c>
      <c r="H525" s="302">
        <v>50660.19</v>
      </c>
      <c r="I525" s="302">
        <v>500</v>
      </c>
      <c r="J525" s="18"/>
      <c r="K525" s="18"/>
      <c r="L525" s="88">
        <f>SUM(F525:K525)</f>
        <v>262071.12000000002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150373.45000000001</v>
      </c>
      <c r="G528" s="89">
        <f t="shared" ref="G528:L528" si="38">SUM(G525:G527)</f>
        <v>60537.48</v>
      </c>
      <c r="H528" s="89">
        <f t="shared" si="38"/>
        <v>50660.19</v>
      </c>
      <c r="I528" s="89">
        <f t="shared" si="38"/>
        <v>500</v>
      </c>
      <c r="J528" s="89">
        <f t="shared" si="38"/>
        <v>0</v>
      </c>
      <c r="K528" s="89">
        <f t="shared" si="38"/>
        <v>0</v>
      </c>
      <c r="L528" s="89">
        <f t="shared" si="38"/>
        <v>262071.12000000002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303">
        <v>61187</v>
      </c>
      <c r="G530" s="303">
        <v>21123.87</v>
      </c>
      <c r="H530" s="18"/>
      <c r="I530" s="18"/>
      <c r="J530" s="18"/>
      <c r="K530" s="18"/>
      <c r="L530" s="88">
        <f>SUM(F530:K530)</f>
        <v>82310.87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61187</v>
      </c>
      <c r="G533" s="89">
        <f t="shared" ref="G533:L533" si="39">SUM(G530:G532)</f>
        <v>21123.87</v>
      </c>
      <c r="H533" s="89">
        <f t="shared" si="39"/>
        <v>0</v>
      </c>
      <c r="I533" s="89">
        <f t="shared" si="39"/>
        <v>0</v>
      </c>
      <c r="J533" s="89">
        <f t="shared" si="39"/>
        <v>0</v>
      </c>
      <c r="K533" s="89">
        <f t="shared" si="39"/>
        <v>0</v>
      </c>
      <c r="L533" s="89">
        <f t="shared" si="39"/>
        <v>82310.87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0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304">
        <v>65591.789999999994</v>
      </c>
      <c r="I540" s="18"/>
      <c r="J540" s="18"/>
      <c r="K540" s="18"/>
      <c r="L540" s="88">
        <f>SUM(F540:K540)</f>
        <v>65591.789999999994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304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304">
        <v>7630.15</v>
      </c>
      <c r="I542" s="18"/>
      <c r="J542" s="18"/>
      <c r="K542" s="18"/>
      <c r="L542" s="88">
        <f>SUM(F542:K542)</f>
        <v>7630.15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73221.939999999988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73221.939999999988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470371.72</v>
      </c>
      <c r="G544" s="89">
        <f t="shared" ref="G544:L544" si="42">G523+G528+G533+G538+G543</f>
        <v>243974.05000000002</v>
      </c>
      <c r="H544" s="89">
        <f t="shared" si="42"/>
        <v>493984.13</v>
      </c>
      <c r="I544" s="89">
        <f t="shared" si="42"/>
        <v>11016.16</v>
      </c>
      <c r="J544" s="89">
        <f t="shared" si="42"/>
        <v>1100</v>
      </c>
      <c r="K544" s="89">
        <f t="shared" si="42"/>
        <v>0</v>
      </c>
      <c r="L544" s="89">
        <f t="shared" si="42"/>
        <v>1220446.06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660168.57999999996</v>
      </c>
      <c r="G548" s="87">
        <f>L525</f>
        <v>262071.12000000002</v>
      </c>
      <c r="H548" s="87">
        <f>L530</f>
        <v>82310.87</v>
      </c>
      <c r="I548" s="87">
        <f>L535</f>
        <v>0</v>
      </c>
      <c r="J548" s="87">
        <f>L540</f>
        <v>65591.789999999994</v>
      </c>
      <c r="K548" s="87">
        <f>SUM(F548:J548)</f>
        <v>1070142.3599999999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142673.54999999999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7630.15</v>
      </c>
      <c r="K550" s="87">
        <f>SUM(F550:J550)</f>
        <v>150303.69999999998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802842.12999999989</v>
      </c>
      <c r="G551" s="89">
        <f t="shared" si="43"/>
        <v>262071.12000000002</v>
      </c>
      <c r="H551" s="89">
        <f t="shared" si="43"/>
        <v>82310.87</v>
      </c>
      <c r="I551" s="89">
        <f t="shared" si="43"/>
        <v>0</v>
      </c>
      <c r="J551" s="89">
        <f t="shared" si="43"/>
        <v>73221.939999999988</v>
      </c>
      <c r="K551" s="89">
        <f t="shared" si="43"/>
        <v>1220446.0599999998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0</v>
      </c>
      <c r="G564" s="89">
        <f t="shared" si="45"/>
        <v>0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6">SUM(G566:G568)</f>
        <v>0</v>
      </c>
      <c r="H569" s="193">
        <f t="shared" si="46"/>
        <v>0</v>
      </c>
      <c r="I569" s="193">
        <f t="shared" si="46"/>
        <v>0</v>
      </c>
      <c r="J569" s="193">
        <f t="shared" si="46"/>
        <v>0</v>
      </c>
      <c r="K569" s="193">
        <f t="shared" si="46"/>
        <v>0</v>
      </c>
      <c r="L569" s="193">
        <f t="shared" si="46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7">G559+G564+G569</f>
        <v>0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2604053.5299999998</v>
      </c>
      <c r="I574" s="87">
        <f>SUM(F574:H574)</f>
        <v>2604053.5299999998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28485.55</v>
      </c>
      <c r="I578" s="87">
        <f t="shared" si="48"/>
        <v>28485.55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211706.9</v>
      </c>
      <c r="G581" s="18"/>
      <c r="H581" s="18"/>
      <c r="I581" s="87">
        <f t="shared" si="48"/>
        <v>211706.9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305">
        <v>252377.07</v>
      </c>
      <c r="I590" s="305"/>
      <c r="J590" s="305">
        <v>76087.570000000007</v>
      </c>
      <c r="K590" s="104">
        <f t="shared" ref="K590:K596" si="49">SUM(H590:J590)</f>
        <v>328464.64000000001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305"/>
      <c r="I591" s="305"/>
      <c r="J591" s="305"/>
      <c r="K591" s="104">
        <f t="shared" si="49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305">
        <v>65591.789999999994</v>
      </c>
      <c r="I592" s="305"/>
      <c r="J592" s="305">
        <v>7630.15</v>
      </c>
      <c r="K592" s="104">
        <f t="shared" si="49"/>
        <v>73221.939999999988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305">
        <v>6805.64</v>
      </c>
      <c r="I593" s="305"/>
      <c r="J593" s="305"/>
      <c r="K593" s="104">
        <f t="shared" si="49"/>
        <v>6805.64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305">
        <v>10294.08</v>
      </c>
      <c r="I594" s="305"/>
      <c r="J594" s="305"/>
      <c r="K594" s="104">
        <f t="shared" si="49"/>
        <v>10294.08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335068.58</v>
      </c>
      <c r="I597" s="108">
        <f>SUM(I590:I596)</f>
        <v>0</v>
      </c>
      <c r="J597" s="108">
        <f>SUM(J590:J596)</f>
        <v>83717.72</v>
      </c>
      <c r="K597" s="108">
        <f>SUM(K590:K596)</f>
        <v>418786.30000000005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27236.04</v>
      </c>
      <c r="I603" s="18"/>
      <c r="J603" s="18"/>
      <c r="K603" s="104">
        <f>SUM(H603:J603)</f>
        <v>27236.04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27236.04</v>
      </c>
      <c r="I604" s="108">
        <f>SUM(I601:I603)</f>
        <v>0</v>
      </c>
      <c r="J604" s="108">
        <f>SUM(J601:J603)</f>
        <v>0</v>
      </c>
      <c r="K604" s="108">
        <f>SUM(K601:K603)</f>
        <v>27236.04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0</v>
      </c>
      <c r="G613" s="108">
        <f t="shared" si="50"/>
        <v>0</v>
      </c>
      <c r="H613" s="108">
        <f t="shared" si="50"/>
        <v>0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1149773.3499999999</v>
      </c>
      <c r="H616" s="109">
        <f>SUM(F51)</f>
        <v>1149773.3500000001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9230.09</v>
      </c>
      <c r="H617" s="109">
        <f>SUM(G51)</f>
        <v>9230.09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51009.37</v>
      </c>
      <c r="H618" s="109">
        <f>SUM(H51)</f>
        <v>51009.369999999995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520039.42</v>
      </c>
      <c r="H620" s="109">
        <f>SUM(J51)</f>
        <v>520039.42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1116060.6400000001</v>
      </c>
      <c r="H621" s="109">
        <f>F475</f>
        <v>1116060.6399999987</v>
      </c>
      <c r="I621" s="121" t="s">
        <v>101</v>
      </c>
      <c r="J621" s="109">
        <f t="shared" ref="J621:J654" si="51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520039.42</v>
      </c>
      <c r="H625" s="109">
        <f>J475</f>
        <v>520039.42000000004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9104581.3699999992</v>
      </c>
      <c r="H626" s="104">
        <f>SUM(F467)</f>
        <v>9104581.3699999992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113006.88</v>
      </c>
      <c r="H627" s="104">
        <f>SUM(G467)</f>
        <v>113006.88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173808.41</v>
      </c>
      <c r="H628" s="104">
        <f>SUM(H467)</f>
        <v>173808.41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139022.57999999999</v>
      </c>
      <c r="H630" s="104">
        <f>SUM(J467)</f>
        <v>139022.57999999999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8588708.5900000017</v>
      </c>
      <c r="H631" s="104">
        <f>SUM(F471)</f>
        <v>8588708.5899999999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173808.41000000003</v>
      </c>
      <c r="H632" s="104">
        <f>SUM(H471)</f>
        <v>173808.41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74922.05</v>
      </c>
      <c r="H633" s="104">
        <f>I368</f>
        <v>74922.049999999988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134240.51</v>
      </c>
      <c r="H634" s="104">
        <f>SUM(G471)</f>
        <v>134240.51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139022.57999999999</v>
      </c>
      <c r="H636" s="164">
        <f>SUM(J467)</f>
        <v>139022.57999999999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114074.82</v>
      </c>
      <c r="H638" s="104">
        <f>SUM(F460)</f>
        <v>114074.82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393551.3</v>
      </c>
      <c r="H639" s="104">
        <f>SUM(G460)</f>
        <v>393551.3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12413.3</v>
      </c>
      <c r="H640" s="104">
        <f>SUM(H460)</f>
        <v>12413.3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520039.42</v>
      </c>
      <c r="H641" s="104">
        <f>SUM(I460)</f>
        <v>520039.42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13774.58</v>
      </c>
      <c r="H643" s="104">
        <f>H407</f>
        <v>13774.58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125248</v>
      </c>
      <c r="H644" s="104">
        <f>G407</f>
        <v>125248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139022.57999999999</v>
      </c>
      <c r="H645" s="104">
        <f>L407</f>
        <v>139022.57999999999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418786.30000000005</v>
      </c>
      <c r="H646" s="104">
        <f>L207+L225+L243</f>
        <v>418786.30000000005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27236.04</v>
      </c>
      <c r="H647" s="104">
        <f>(J256+J337)-(J254+J335)</f>
        <v>27236.04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335068.58</v>
      </c>
      <c r="H648" s="104">
        <f>H597</f>
        <v>335068.58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83717.72</v>
      </c>
      <c r="H650" s="104">
        <f>J597</f>
        <v>83717.72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125248</v>
      </c>
      <c r="H654" s="104">
        <f>K265+K346</f>
        <v>125248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5632116.0000000009</v>
      </c>
      <c r="G659" s="19">
        <f>(L228+L308+L358)</f>
        <v>0</v>
      </c>
      <c r="H659" s="19">
        <f>(L246+L327+L359)</f>
        <v>2932243.5100000002</v>
      </c>
      <c r="I659" s="19">
        <f>SUM(F659:H659)</f>
        <v>8564359.5100000016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56558.47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56558.47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335068.58</v>
      </c>
      <c r="G661" s="19">
        <f>(L225+L305)-(J225+J305)</f>
        <v>0</v>
      </c>
      <c r="H661" s="19">
        <f>(L243+L324)-(J243+J324)</f>
        <v>83717.72</v>
      </c>
      <c r="I661" s="19">
        <f>SUM(F661:H661)</f>
        <v>418786.30000000005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238942.94</v>
      </c>
      <c r="G662" s="199">
        <f>SUM(G574:G586)+SUM(I601:I603)+L611</f>
        <v>0</v>
      </c>
      <c r="H662" s="199">
        <f>SUM(H574:H586)+SUM(J601:J603)+L612</f>
        <v>2632539.0799999996</v>
      </c>
      <c r="I662" s="19">
        <f>SUM(F662:H662)</f>
        <v>2871482.0199999996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5001546.0100000007</v>
      </c>
      <c r="G663" s="19">
        <f>G659-SUM(G660:G662)</f>
        <v>0</v>
      </c>
      <c r="H663" s="19">
        <f>H659-SUM(H660:H662)</f>
        <v>215986.71000000043</v>
      </c>
      <c r="I663" s="19">
        <f>I659-SUM(I660:I662)</f>
        <v>5217532.7200000025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407.94</v>
      </c>
      <c r="G664" s="248"/>
      <c r="H664" s="248"/>
      <c r="I664" s="19">
        <f>SUM(F664:H664)</f>
        <v>407.94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12260.49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12789.95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-215986.71</v>
      </c>
      <c r="I668" s="19">
        <f>SUM(F668:H668)</f>
        <v>-215986.71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12260.49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12260.49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6" sqref="C3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Gilmanton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1743328.7200000002</v>
      </c>
      <c r="C9" s="229">
        <f>'DOE25'!G196+'DOE25'!G214+'DOE25'!G232+'DOE25'!G275+'DOE25'!G294+'DOE25'!G313</f>
        <v>707019</v>
      </c>
    </row>
    <row r="10" spans="1:3" x14ac:dyDescent="0.2">
      <c r="A10" t="s">
        <v>779</v>
      </c>
      <c r="B10" s="240">
        <v>1400043.67</v>
      </c>
      <c r="C10" s="240">
        <v>557746.96</v>
      </c>
    </row>
    <row r="11" spans="1:3" x14ac:dyDescent="0.2">
      <c r="A11" t="s">
        <v>780</v>
      </c>
      <c r="B11" s="240">
        <v>286064.71999999997</v>
      </c>
      <c r="C11" s="240">
        <v>144894.69</v>
      </c>
    </row>
    <row r="12" spans="1:3" x14ac:dyDescent="0.2">
      <c r="A12" t="s">
        <v>781</v>
      </c>
      <c r="B12" s="240">
        <v>57220.33</v>
      </c>
      <c r="C12" s="240">
        <v>4377.3500000000004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1743328.72</v>
      </c>
      <c r="C13" s="231">
        <f>SUM(C10:C12)</f>
        <v>707018.99999999988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258811.47</v>
      </c>
      <c r="C18" s="229">
        <f>'DOE25'!G197+'DOE25'!G215+'DOE25'!G233+'DOE25'!G276+'DOE25'!G295+'DOE25'!G314</f>
        <v>147581.36000000002</v>
      </c>
    </row>
    <row r="19" spans="1:3" x14ac:dyDescent="0.2">
      <c r="A19" t="s">
        <v>779</v>
      </c>
      <c r="B19" s="240">
        <v>133367.92000000001</v>
      </c>
      <c r="C19" s="240">
        <v>65710.17</v>
      </c>
    </row>
    <row r="20" spans="1:3" x14ac:dyDescent="0.2">
      <c r="A20" t="s">
        <v>780</v>
      </c>
      <c r="B20" s="240">
        <v>125443.55</v>
      </c>
      <c r="C20" s="240">
        <v>81871.19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258811.47000000003</v>
      </c>
      <c r="C22" s="231">
        <f>SUM(C19:C21)</f>
        <v>147581.35999999999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30850.09</v>
      </c>
      <c r="C36" s="235">
        <f>'DOE25'!G199+'DOE25'!G217+'DOE25'!G235+'DOE25'!G278+'DOE25'!G297+'DOE25'!G316</f>
        <v>2205.11</v>
      </c>
    </row>
    <row r="37" spans="1:3" x14ac:dyDescent="0.2">
      <c r="A37" t="s">
        <v>779</v>
      </c>
      <c r="B37" s="240">
        <v>18000</v>
      </c>
      <c r="C37" s="240">
        <v>1222.08</v>
      </c>
    </row>
    <row r="38" spans="1:3" x14ac:dyDescent="0.2">
      <c r="A38" t="s">
        <v>780</v>
      </c>
      <c r="B38" s="240">
        <v>2575</v>
      </c>
      <c r="C38" s="240">
        <v>196.99</v>
      </c>
    </row>
    <row r="39" spans="1:3" x14ac:dyDescent="0.2">
      <c r="A39" t="s">
        <v>781</v>
      </c>
      <c r="B39" s="240">
        <v>10275.09</v>
      </c>
      <c r="C39" s="240">
        <v>786.04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30850.09</v>
      </c>
      <c r="C40" s="231">
        <f>SUM(C37:C39)</f>
        <v>2205.1099999999997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Gilmanton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5955234.4199999999</v>
      </c>
      <c r="D5" s="20">
        <f>SUM('DOE25'!L196:L199)+SUM('DOE25'!L214:L217)+SUM('DOE25'!L232:L235)-F5-G5</f>
        <v>5942200.4199999999</v>
      </c>
      <c r="E5" s="243"/>
      <c r="F5" s="255">
        <f>SUM('DOE25'!J196:J199)+SUM('DOE25'!J214:J217)+SUM('DOE25'!J232:J235)</f>
        <v>-4.4400000000000004</v>
      </c>
      <c r="G5" s="53">
        <f>SUM('DOE25'!K196:K199)+SUM('DOE25'!K214:K217)+SUM('DOE25'!K232:K235)</f>
        <v>13038.44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422964.55000000005</v>
      </c>
      <c r="D6" s="20">
        <f>'DOE25'!L201+'DOE25'!L219+'DOE25'!L237-F6-G6</f>
        <v>422244.55000000005</v>
      </c>
      <c r="E6" s="243"/>
      <c r="F6" s="255">
        <f>'DOE25'!J201+'DOE25'!J219+'DOE25'!J237</f>
        <v>0</v>
      </c>
      <c r="G6" s="53">
        <f>'DOE25'!K201+'DOE25'!K219+'DOE25'!K237</f>
        <v>720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273705.27</v>
      </c>
      <c r="D7" s="20">
        <f>'DOE25'!L202+'DOE25'!L220+'DOE25'!L238-F7-G7</f>
        <v>247564.79</v>
      </c>
      <c r="E7" s="243"/>
      <c r="F7" s="255">
        <f>'DOE25'!J202+'DOE25'!J220+'DOE25'!J238</f>
        <v>26140.48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241862.7</v>
      </c>
      <c r="D8" s="243"/>
      <c r="E8" s="20">
        <f>'DOE25'!L203+'DOE25'!L221+'DOE25'!L239-F8-G8-D9-D11</f>
        <v>237870.85</v>
      </c>
      <c r="F8" s="255">
        <f>'DOE25'!J203+'DOE25'!J221+'DOE25'!J239</f>
        <v>0</v>
      </c>
      <c r="G8" s="53">
        <f>'DOE25'!K203+'DOE25'!K221+'DOE25'!K239</f>
        <v>3991.85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332097.89000000007</v>
      </c>
      <c r="D12" s="20">
        <f>'DOE25'!L204+'DOE25'!L222+'DOE25'!L240-F12-G12</f>
        <v>327859.56000000006</v>
      </c>
      <c r="E12" s="243"/>
      <c r="F12" s="255">
        <f>'DOE25'!J204+'DOE25'!J222+'DOE25'!J240</f>
        <v>0</v>
      </c>
      <c r="G12" s="53">
        <f>'DOE25'!K204+'DOE25'!K222+'DOE25'!K240</f>
        <v>4238.33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126529.41</v>
      </c>
      <c r="D13" s="243"/>
      <c r="E13" s="20">
        <f>'DOE25'!L205+'DOE25'!L223+'DOE25'!L241-F13-G13</f>
        <v>124934.81</v>
      </c>
      <c r="F13" s="255">
        <f>'DOE25'!J205+'DOE25'!J223+'DOE25'!J241</f>
        <v>0</v>
      </c>
      <c r="G13" s="53">
        <f>'DOE25'!K205+'DOE25'!K223+'DOE25'!K241</f>
        <v>1594.6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485130.05000000005</v>
      </c>
      <c r="D14" s="20">
        <f>'DOE25'!L206+'DOE25'!L224+'DOE25'!L242-F14-G14</f>
        <v>485130.05000000005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418786.30000000005</v>
      </c>
      <c r="D15" s="20">
        <f>'DOE25'!L207+'DOE25'!L225+'DOE25'!L243-F15-G15</f>
        <v>418786.30000000005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207150</v>
      </c>
      <c r="D25" s="243"/>
      <c r="E25" s="243"/>
      <c r="F25" s="258"/>
      <c r="G25" s="256"/>
      <c r="H25" s="257">
        <f>'DOE25'!L259+'DOE25'!L260+'DOE25'!L340+'DOE25'!L341</f>
        <v>207150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65834.030000000013</v>
      </c>
      <c r="D29" s="20">
        <f>'DOE25'!L357+'DOE25'!L358+'DOE25'!L359-'DOE25'!I366-F29-G29</f>
        <v>65206.530000000013</v>
      </c>
      <c r="E29" s="243"/>
      <c r="F29" s="255">
        <f>'DOE25'!J357+'DOE25'!J358+'DOE25'!J359</f>
        <v>627.5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173808.41000000003</v>
      </c>
      <c r="D31" s="20">
        <f>'DOE25'!L289+'DOE25'!L308+'DOE25'!L327+'DOE25'!L332+'DOE25'!L333+'DOE25'!L334-F31-G31</f>
        <v>172550.77000000002</v>
      </c>
      <c r="E31" s="243"/>
      <c r="F31" s="255">
        <f>'DOE25'!J289+'DOE25'!J308+'DOE25'!J327+'DOE25'!J332+'DOE25'!J333+'DOE25'!J334</f>
        <v>1100</v>
      </c>
      <c r="G31" s="53">
        <f>'DOE25'!K289+'DOE25'!K308+'DOE25'!K327+'DOE25'!K332+'DOE25'!K333+'DOE25'!K334</f>
        <v>157.63999999999999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8081542.9700000007</v>
      </c>
      <c r="E33" s="246">
        <f>SUM(E5:E31)</f>
        <v>362805.66000000003</v>
      </c>
      <c r="F33" s="246">
        <f>SUM(F5:F31)</f>
        <v>27863.54</v>
      </c>
      <c r="G33" s="246">
        <f>SUM(G5:G31)</f>
        <v>23740.86</v>
      </c>
      <c r="H33" s="246">
        <f>SUM(H5:H31)</f>
        <v>207150</v>
      </c>
    </row>
    <row r="35" spans="2:8" ht="12" thickBot="1" x14ac:dyDescent="0.25">
      <c r="B35" s="253" t="s">
        <v>847</v>
      </c>
      <c r="D35" s="254">
        <f>E33</f>
        <v>362805.66000000003</v>
      </c>
      <c r="E35" s="249"/>
    </row>
    <row r="36" spans="2:8" ht="12" thickTop="1" x14ac:dyDescent="0.2">
      <c r="B36" t="s">
        <v>815</v>
      </c>
      <c r="D36" s="20">
        <f>D33</f>
        <v>8081542.9700000007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Gilmanton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1118465.23</v>
      </c>
      <c r="D8" s="95">
        <f>'DOE25'!G9</f>
        <v>75</v>
      </c>
      <c r="E8" s="95">
        <f>'DOE25'!H9</f>
        <v>0</v>
      </c>
      <c r="F8" s="95">
        <f>'DOE25'!I9</f>
        <v>0</v>
      </c>
      <c r="G8" s="95">
        <f>'DOE25'!J9</f>
        <v>520039.42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0.91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30225.279999999999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8648.48</v>
      </c>
      <c r="E12" s="95">
        <f>'DOE25'!H13</f>
        <v>51009.37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1081.93</v>
      </c>
      <c r="D13" s="95">
        <f>'DOE25'!G14</f>
        <v>506.61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1149773.3499999999</v>
      </c>
      <c r="D18" s="41">
        <f>SUM(D8:D17)</f>
        <v>9230.09</v>
      </c>
      <c r="E18" s="41">
        <f>SUM(E8:E17)</f>
        <v>51009.37</v>
      </c>
      <c r="F18" s="41">
        <f>SUM(F8:F17)</f>
        <v>0</v>
      </c>
      <c r="G18" s="41">
        <f>SUM(G8:G17)</f>
        <v>520039.42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8618.91</v>
      </c>
      <c r="E21" s="95">
        <f>'DOE25'!H22</f>
        <v>21606.37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2024.6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33712.71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27378.400000000001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611.17999999999995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33712.71</v>
      </c>
      <c r="D31" s="41">
        <f>SUM(D21:D30)</f>
        <v>9230.09</v>
      </c>
      <c r="E31" s="41">
        <f>SUM(E21:E30)</f>
        <v>51009.369999999995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520039.42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40989.519999999997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1075071.1200000001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1116060.6400000001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520039.42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1149773.3500000001</v>
      </c>
      <c r="D50" s="41">
        <f>D49+D31</f>
        <v>9230.09</v>
      </c>
      <c r="E50" s="41">
        <f>E49+E31</f>
        <v>51009.369999999995</v>
      </c>
      <c r="F50" s="41">
        <f>F49+F31</f>
        <v>0</v>
      </c>
      <c r="G50" s="41">
        <f>G49+G31</f>
        <v>520039.42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6651224.8099999996</v>
      </c>
      <c r="D55" s="95">
        <f>'DOE25'!G59</f>
        <v>12325.19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5141.49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13774.58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55139.1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3173.96</v>
      </c>
      <c r="D60" s="95">
        <f>SUM('DOE25'!G97:G109)</f>
        <v>1419.37</v>
      </c>
      <c r="E60" s="95">
        <f>SUM('DOE25'!H97:H109)</f>
        <v>2024.6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8315.4500000000007</v>
      </c>
      <c r="D61" s="130">
        <f>SUM(D56:D60)</f>
        <v>56558.47</v>
      </c>
      <c r="E61" s="130">
        <f>SUM(E56:E60)</f>
        <v>2024.6</v>
      </c>
      <c r="F61" s="130">
        <f>SUM(F56:F60)</f>
        <v>0</v>
      </c>
      <c r="G61" s="130">
        <f>SUM(G56:G60)</f>
        <v>13774.58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6659540.2599999998</v>
      </c>
      <c r="D62" s="22">
        <f>D55+D61</f>
        <v>68883.66</v>
      </c>
      <c r="E62" s="22">
        <f>E55+E61</f>
        <v>2024.6</v>
      </c>
      <c r="F62" s="22">
        <f>F55+F61</f>
        <v>0</v>
      </c>
      <c r="G62" s="22">
        <f>G55+G61</f>
        <v>13774.58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1072407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1118912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2191319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54353.61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170951.89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1570.86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225305.5</v>
      </c>
      <c r="D77" s="130">
        <f>SUM(D71:D76)</f>
        <v>1570.86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2416624.5</v>
      </c>
      <c r="D80" s="130">
        <f>SUM(D78:D79)+D77+D69</f>
        <v>1570.86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28416.61</v>
      </c>
      <c r="D87" s="95">
        <f>SUM('DOE25'!G152:G160)</f>
        <v>42552.36</v>
      </c>
      <c r="E87" s="95">
        <f>SUM('DOE25'!H152:H160)</f>
        <v>171783.81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28416.61</v>
      </c>
      <c r="D90" s="131">
        <f>SUM(D84:D89)</f>
        <v>42552.36</v>
      </c>
      <c r="E90" s="131">
        <f>SUM(E84:E89)</f>
        <v>171783.81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125248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125248</v>
      </c>
    </row>
    <row r="103" spans="1:7" ht="12.75" thickTop="1" thickBot="1" x14ac:dyDescent="0.25">
      <c r="A103" s="33" t="s">
        <v>765</v>
      </c>
      <c r="C103" s="86">
        <f>C62+C80+C90+C102</f>
        <v>9104581.3699999992</v>
      </c>
      <c r="D103" s="86">
        <f>D62+D80+D90+D102</f>
        <v>113006.88</v>
      </c>
      <c r="E103" s="86">
        <f>E62+E80+E90+E102</f>
        <v>173808.41</v>
      </c>
      <c r="F103" s="86">
        <f>F62+F80+F90+F102</f>
        <v>0</v>
      </c>
      <c r="G103" s="86">
        <f>G62+G80+G102</f>
        <v>139022.57999999999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5144066.6000000006</v>
      </c>
      <c r="D108" s="24" t="s">
        <v>289</v>
      </c>
      <c r="E108" s="95">
        <f>('DOE25'!L275)+('DOE25'!L294)+('DOE25'!L313)</f>
        <v>68068.409999999989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751076.43000000017</v>
      </c>
      <c r="D109" s="24" t="s">
        <v>289</v>
      </c>
      <c r="E109" s="95">
        <f>('DOE25'!L276)+('DOE25'!L295)+('DOE25'!L314)</f>
        <v>37034.560000000005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60091.39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5955234.4200000009</v>
      </c>
      <c r="D114" s="86">
        <f>SUM(D108:D113)</f>
        <v>0</v>
      </c>
      <c r="E114" s="86">
        <f>SUM(E108:E113)</f>
        <v>105102.97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422964.55000000005</v>
      </c>
      <c r="D117" s="24" t="s">
        <v>289</v>
      </c>
      <c r="E117" s="95">
        <f>+('DOE25'!L280)+('DOE25'!L299)+('DOE25'!L318)</f>
        <v>47367.040000000001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273705.27</v>
      </c>
      <c r="D118" s="24" t="s">
        <v>289</v>
      </c>
      <c r="E118" s="95">
        <f>+('DOE25'!L281)+('DOE25'!L300)+('DOE25'!L319)</f>
        <v>6912.04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241862.7</v>
      </c>
      <c r="D119" s="24" t="s">
        <v>289</v>
      </c>
      <c r="E119" s="95">
        <f>+('DOE25'!L282)+('DOE25'!L301)+('DOE25'!L320)</f>
        <v>14426.36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332097.89000000007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126529.41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485130.05000000005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418786.30000000005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134240.51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2301076.17</v>
      </c>
      <c r="D127" s="86">
        <f>SUM(D117:D126)</f>
        <v>134240.51</v>
      </c>
      <c r="E127" s="86">
        <f>SUM(E117:E126)</f>
        <v>68705.440000000002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160000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47150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35625.82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103396.75999999998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-13774.579999999987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332398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8588708.5899999999</v>
      </c>
      <c r="D144" s="86">
        <f>(D114+D127+D143)</f>
        <v>134240.51</v>
      </c>
      <c r="E144" s="86">
        <f>(E114+E127+E143)</f>
        <v>173808.41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08/96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02/17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24600000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5.63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900000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900000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160000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160000</v>
      </c>
    </row>
    <row r="158" spans="1:9" x14ac:dyDescent="0.2">
      <c r="A158" s="22" t="s">
        <v>35</v>
      </c>
      <c r="B158" s="137">
        <f>'DOE25'!F497</f>
        <v>740000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740000</v>
      </c>
    </row>
    <row r="159" spans="1:9" x14ac:dyDescent="0.2">
      <c r="A159" s="22" t="s">
        <v>36</v>
      </c>
      <c r="B159" s="137">
        <f>'DOE25'!F498</f>
        <v>87974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87974</v>
      </c>
    </row>
    <row r="160" spans="1:9" x14ac:dyDescent="0.2">
      <c r="A160" s="22" t="s">
        <v>37</v>
      </c>
      <c r="B160" s="137">
        <f>'DOE25'!F499</f>
        <v>827974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827974</v>
      </c>
    </row>
    <row r="161" spans="1:7" x14ac:dyDescent="0.2">
      <c r="A161" s="22" t="s">
        <v>38</v>
      </c>
      <c r="B161" s="137">
        <f>'DOE25'!F500</f>
        <v>170000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170000</v>
      </c>
    </row>
    <row r="162" spans="1:7" x14ac:dyDescent="0.2">
      <c r="A162" s="22" t="s">
        <v>39</v>
      </c>
      <c r="B162" s="137">
        <f>'DOE25'!F501</f>
        <v>37663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37663</v>
      </c>
    </row>
    <row r="163" spans="1:7" x14ac:dyDescent="0.2">
      <c r="A163" s="22" t="s">
        <v>246</v>
      </c>
      <c r="B163" s="137">
        <f>'DOE25'!F502</f>
        <v>207663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207663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Gilmanton SD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12260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12260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5212135</v>
      </c>
      <c r="D10" s="182">
        <f>ROUND((C10/$C$28)*100,1)</f>
        <v>60.9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788111</v>
      </c>
      <c r="D11" s="182">
        <f>ROUND((C11/$C$28)*100,1)</f>
        <v>9.1999999999999993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60091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470332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280617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256289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332098</v>
      </c>
      <c r="D18" s="182">
        <f t="shared" si="0"/>
        <v>3.9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126529</v>
      </c>
      <c r="D19" s="182">
        <f t="shared" si="0"/>
        <v>1.5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485130</v>
      </c>
      <c r="D20" s="182">
        <f t="shared" si="0"/>
        <v>5.7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418786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47150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77682.53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8554950.5299999993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8554950.5299999993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160000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6663550</v>
      </c>
      <c r="D35" s="182">
        <f t="shared" ref="D35:D40" si="1">ROUND((C35/$C$41)*100,1)</f>
        <v>71.3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24114.629999999888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2191319</v>
      </c>
      <c r="D37" s="182">
        <f t="shared" si="1"/>
        <v>23.4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226876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242753</v>
      </c>
      <c r="D39" s="182">
        <f t="shared" si="1"/>
        <v>2.6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9348612.629999999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Gilmanton SD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2013-09-13T18:25:33Z</cp:lastPrinted>
  <dcterms:created xsi:type="dcterms:W3CDTF">1997-12-04T19:04:30Z</dcterms:created>
  <dcterms:modified xsi:type="dcterms:W3CDTF">2013-10-30T14:40:32Z</dcterms:modified>
</cp:coreProperties>
</file>