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L246" i="1" s="1"/>
  <c r="D39" i="13"/>
  <c r="F13" i="13"/>
  <c r="G13" i="13"/>
  <c r="L205" i="1"/>
  <c r="C19" i="10" s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C111" i="2" s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C18" i="10" s="1"/>
  <c r="L222" i="1"/>
  <c r="L240" i="1"/>
  <c r="F14" i="13"/>
  <c r="D14" i="13" s="1"/>
  <c r="C14" i="13" s="1"/>
  <c r="G14" i="13"/>
  <c r="L206" i="1"/>
  <c r="L224" i="1"/>
  <c r="L242" i="1"/>
  <c r="F15" i="13"/>
  <c r="G15" i="13"/>
  <c r="L207" i="1"/>
  <c r="G648" i="1" s="1"/>
  <c r="L225" i="1"/>
  <c r="L243" i="1"/>
  <c r="H661" i="1" s="1"/>
  <c r="I661" i="1" s="1"/>
  <c r="F17" i="13"/>
  <c r="G17" i="13"/>
  <c r="L250" i="1"/>
  <c r="F18" i="13"/>
  <c r="G18" i="13"/>
  <c r="L251" i="1"/>
  <c r="F19" i="13"/>
  <c r="G19" i="13"/>
  <c r="L252" i="1"/>
  <c r="F29" i="13"/>
  <c r="G29" i="13"/>
  <c r="L357" i="1"/>
  <c r="H660" i="1" s="1"/>
  <c r="L358" i="1"/>
  <c r="L359" i="1"/>
  <c r="I366" i="1"/>
  <c r="J289" i="1"/>
  <c r="J308" i="1"/>
  <c r="J327" i="1"/>
  <c r="K289" i="1"/>
  <c r="K308" i="1"/>
  <c r="K327" i="1"/>
  <c r="L275" i="1"/>
  <c r="E108" i="2" s="1"/>
  <c r="E114" i="2" s="1"/>
  <c r="L276" i="1"/>
  <c r="L277" i="1"/>
  <c r="L278" i="1"/>
  <c r="L280" i="1"/>
  <c r="E117" i="2" s="1"/>
  <c r="L281" i="1"/>
  <c r="E118" i="2" s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C25" i="10" s="1"/>
  <c r="L340" i="1"/>
  <c r="L341" i="1"/>
  <c r="L254" i="1"/>
  <c r="L335" i="1"/>
  <c r="C11" i="13"/>
  <c r="C10" i="13"/>
  <c r="C9" i="13"/>
  <c r="L360" i="1"/>
  <c r="L361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C56" i="2" s="1"/>
  <c r="C61" i="2" s="1"/>
  <c r="C62" i="2" s="1"/>
  <c r="F93" i="1"/>
  <c r="F110" i="1"/>
  <c r="F111" i="1" s="1"/>
  <c r="G110" i="1"/>
  <c r="G111" i="1" s="1"/>
  <c r="H78" i="1"/>
  <c r="H93" i="1"/>
  <c r="H110" i="1"/>
  <c r="H111" i="1" s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F168" i="1" s="1"/>
  <c r="G146" i="1"/>
  <c r="G161" i="1"/>
  <c r="H146" i="1"/>
  <c r="H161" i="1"/>
  <c r="I146" i="1"/>
  <c r="I161" i="1"/>
  <c r="C11" i="10"/>
  <c r="C12" i="10"/>
  <c r="C13" i="10"/>
  <c r="C20" i="10"/>
  <c r="L249" i="1"/>
  <c r="L331" i="1"/>
  <c r="C23" i="10" s="1"/>
  <c r="L253" i="1"/>
  <c r="L267" i="1"/>
  <c r="L268" i="1"/>
  <c r="L348" i="1"/>
  <c r="L349" i="1"/>
  <c r="I664" i="1"/>
  <c r="I669" i="1"/>
  <c r="L228" i="1"/>
  <c r="F660" i="1"/>
  <c r="G660" i="1"/>
  <c r="F661" i="1"/>
  <c r="G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G551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I551" i="1" s="1"/>
  <c r="L536" i="1"/>
  <c r="I549" i="1" s="1"/>
  <c r="L537" i="1"/>
  <c r="I550" i="1" s="1"/>
  <c r="L540" i="1"/>
  <c r="J548" i="1" s="1"/>
  <c r="L541" i="1"/>
  <c r="J549" i="1" s="1"/>
  <c r="J551" i="1" s="1"/>
  <c r="L542" i="1"/>
  <c r="J550" i="1" s="1"/>
  <c r="E131" i="2"/>
  <c r="E130" i="2"/>
  <c r="K269" i="1"/>
  <c r="L269" i="1" s="1"/>
  <c r="J269" i="1"/>
  <c r="I269" i="1"/>
  <c r="H269" i="1"/>
  <c r="G269" i="1"/>
  <c r="F269" i="1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D18" i="2" s="1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55" i="2"/>
  <c r="D55" i="2"/>
  <c r="E55" i="2"/>
  <c r="F55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9" i="2" s="1"/>
  <c r="C68" i="2"/>
  <c r="D68" i="2"/>
  <c r="D69" i="2" s="1"/>
  <c r="E68" i="2"/>
  <c r="E69" i="2" s="1"/>
  <c r="F68" i="2"/>
  <c r="F69" i="2" s="1"/>
  <c r="G68" i="2"/>
  <c r="G69" i="2" s="1"/>
  <c r="C71" i="2"/>
  <c r="C77" i="2" s="1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C109" i="2"/>
  <c r="E109" i="2"/>
  <c r="C110" i="2"/>
  <c r="E110" i="2"/>
  <c r="E111" i="2"/>
  <c r="C112" i="2"/>
  <c r="E112" i="2"/>
  <c r="C113" i="2"/>
  <c r="E113" i="2"/>
  <c r="D114" i="2"/>
  <c r="F114" i="2"/>
  <c r="G114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G162" i="2" s="1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J256" i="1" s="1"/>
  <c r="J270" i="1" s="1"/>
  <c r="K210" i="1"/>
  <c r="K256" i="1" s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89" i="1"/>
  <c r="F337" i="1" s="1"/>
  <c r="F351" i="1" s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L336" i="1" s="1"/>
  <c r="H336" i="1"/>
  <c r="I336" i="1"/>
  <c r="J336" i="1"/>
  <c r="J337" i="1" s="1"/>
  <c r="J351" i="1" s="1"/>
  <c r="K336" i="1"/>
  <c r="K337" i="1" s="1"/>
  <c r="K351" i="1" s="1"/>
  <c r="F361" i="1"/>
  <c r="G361" i="1"/>
  <c r="H361" i="1"/>
  <c r="I361" i="1"/>
  <c r="G633" i="1" s="1"/>
  <c r="J361" i="1"/>
  <c r="K361" i="1"/>
  <c r="I367" i="1"/>
  <c r="I368" i="1" s="1"/>
  <c r="H633" i="1" s="1"/>
  <c r="F368" i="1"/>
  <c r="G368" i="1"/>
  <c r="H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G407" i="1" s="1"/>
  <c r="H644" i="1" s="1"/>
  <c r="H400" i="1"/>
  <c r="H407" i="1" s="1"/>
  <c r="H643" i="1" s="1"/>
  <c r="J643" i="1" s="1"/>
  <c r="I400" i="1"/>
  <c r="F406" i="1"/>
  <c r="G406" i="1"/>
  <c r="H406" i="1"/>
  <c r="I406" i="1"/>
  <c r="F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6" i="1" s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G639" i="1" s="1"/>
  <c r="H445" i="1"/>
  <c r="F451" i="1"/>
  <c r="G451" i="1"/>
  <c r="H451" i="1"/>
  <c r="I451" i="1"/>
  <c r="F459" i="1"/>
  <c r="G459" i="1"/>
  <c r="G460" i="1" s="1"/>
  <c r="H639" i="1" s="1"/>
  <c r="H459" i="1"/>
  <c r="I459" i="1"/>
  <c r="I460" i="1" s="1"/>
  <c r="H641" i="1" s="1"/>
  <c r="F460" i="1"/>
  <c r="H460" i="1"/>
  <c r="F469" i="1"/>
  <c r="F475" i="1" s="1"/>
  <c r="H621" i="1" s="1"/>
  <c r="G469" i="1"/>
  <c r="H469" i="1"/>
  <c r="I469" i="1"/>
  <c r="J469" i="1"/>
  <c r="F473" i="1"/>
  <c r="G473" i="1"/>
  <c r="H473" i="1"/>
  <c r="H475" i="1" s="1"/>
  <c r="H623" i="1" s="1"/>
  <c r="J623" i="1" s="1"/>
  <c r="I473" i="1"/>
  <c r="J473" i="1"/>
  <c r="J475" i="1" s="1"/>
  <c r="H625" i="1" s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H544" i="1" s="1"/>
  <c r="I523" i="1"/>
  <c r="J523" i="1"/>
  <c r="J544" i="1" s="1"/>
  <c r="K523" i="1"/>
  <c r="L523" i="1"/>
  <c r="F528" i="1"/>
  <c r="G528" i="1"/>
  <c r="H528" i="1"/>
  <c r="I528" i="1"/>
  <c r="J528" i="1"/>
  <c r="K528" i="1"/>
  <c r="F533" i="1"/>
  <c r="G533" i="1"/>
  <c r="G544" i="1" s="1"/>
  <c r="H533" i="1"/>
  <c r="I533" i="1"/>
  <c r="J533" i="1"/>
  <c r="K533" i="1"/>
  <c r="K544" i="1" s="1"/>
  <c r="F538" i="1"/>
  <c r="G538" i="1"/>
  <c r="H538" i="1"/>
  <c r="I538" i="1"/>
  <c r="J538" i="1"/>
  <c r="K538" i="1"/>
  <c r="F543" i="1"/>
  <c r="G543" i="1"/>
  <c r="H543" i="1"/>
  <c r="I543" i="1"/>
  <c r="J543" i="1"/>
  <c r="K543" i="1"/>
  <c r="L556" i="1"/>
  <c r="L557" i="1"/>
  <c r="L558" i="1"/>
  <c r="F559" i="1"/>
  <c r="G559" i="1"/>
  <c r="H559" i="1"/>
  <c r="I559" i="1"/>
  <c r="J559" i="1"/>
  <c r="K559" i="1"/>
  <c r="L561" i="1"/>
  <c r="L564" i="1" s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K604" i="1" s="1"/>
  <c r="G647" i="1" s="1"/>
  <c r="H604" i="1"/>
  <c r="I604" i="1"/>
  <c r="J604" i="1"/>
  <c r="F613" i="1"/>
  <c r="G613" i="1"/>
  <c r="H613" i="1"/>
  <c r="I613" i="1"/>
  <c r="J613" i="1"/>
  <c r="K613" i="1"/>
  <c r="G617" i="1"/>
  <c r="G618" i="1"/>
  <c r="G619" i="1"/>
  <c r="G621" i="1"/>
  <c r="G622" i="1"/>
  <c r="G623" i="1"/>
  <c r="G624" i="1"/>
  <c r="H626" i="1"/>
  <c r="H627" i="1"/>
  <c r="H628" i="1"/>
  <c r="H629" i="1"/>
  <c r="H630" i="1"/>
  <c r="H631" i="1"/>
  <c r="H632" i="1"/>
  <c r="H634" i="1"/>
  <c r="H635" i="1"/>
  <c r="H636" i="1"/>
  <c r="H637" i="1"/>
  <c r="G638" i="1"/>
  <c r="H638" i="1"/>
  <c r="G640" i="1"/>
  <c r="H640" i="1"/>
  <c r="G642" i="1"/>
  <c r="H642" i="1"/>
  <c r="G643" i="1"/>
  <c r="H646" i="1"/>
  <c r="G649" i="1"/>
  <c r="G650" i="1"/>
  <c r="G651" i="1"/>
  <c r="H651" i="1"/>
  <c r="G652" i="1"/>
  <c r="H652" i="1"/>
  <c r="G653" i="1"/>
  <c r="H653" i="1"/>
  <c r="H654" i="1"/>
  <c r="J654" i="1" s="1"/>
  <c r="F191" i="1"/>
  <c r="L255" i="1"/>
  <c r="G163" i="2"/>
  <c r="G159" i="2"/>
  <c r="F31" i="2"/>
  <c r="C26" i="10"/>
  <c r="L327" i="1"/>
  <c r="L350" i="1"/>
  <c r="A31" i="12"/>
  <c r="A40" i="12"/>
  <c r="G161" i="2"/>
  <c r="D61" i="2"/>
  <c r="D62" i="2" s="1"/>
  <c r="E49" i="2"/>
  <c r="D18" i="13"/>
  <c r="C18" i="13" s="1"/>
  <c r="D15" i="13"/>
  <c r="C15" i="13" s="1"/>
  <c r="F102" i="2"/>
  <c r="E18" i="2"/>
  <c r="D17" i="13"/>
  <c r="C17" i="13" s="1"/>
  <c r="E8" i="13"/>
  <c r="C8" i="13" s="1"/>
  <c r="G158" i="2"/>
  <c r="C90" i="2"/>
  <c r="G80" i="2"/>
  <c r="F77" i="2"/>
  <c r="F80" i="2" s="1"/>
  <c r="F61" i="2"/>
  <c r="F62" i="2" s="1"/>
  <c r="D31" i="2"/>
  <c r="D49" i="2"/>
  <c r="G156" i="2"/>
  <c r="F49" i="2"/>
  <c r="F50" i="2" s="1"/>
  <c r="F18" i="2"/>
  <c r="G157" i="2"/>
  <c r="G155" i="2"/>
  <c r="E143" i="2"/>
  <c r="G102" i="2"/>
  <c r="E102" i="2"/>
  <c r="C102" i="2"/>
  <c r="D90" i="2"/>
  <c r="F90" i="2"/>
  <c r="E61" i="2"/>
  <c r="E62" i="2" s="1"/>
  <c r="E31" i="2"/>
  <c r="E50" i="2" s="1"/>
  <c r="C31" i="2"/>
  <c r="G61" i="2"/>
  <c r="D29" i="13"/>
  <c r="C29" i="13" s="1"/>
  <c r="D19" i="13"/>
  <c r="C19" i="13" s="1"/>
  <c r="E13" i="13"/>
  <c r="C13" i="13" s="1"/>
  <c r="E77" i="2"/>
  <c r="E80" i="2" s="1"/>
  <c r="J640" i="1"/>
  <c r="J638" i="1"/>
  <c r="J570" i="1"/>
  <c r="K570" i="1"/>
  <c r="L432" i="1"/>
  <c r="L418" i="1"/>
  <c r="D80" i="2"/>
  <c r="I168" i="1"/>
  <c r="H168" i="1"/>
  <c r="J642" i="1"/>
  <c r="I475" i="1"/>
  <c r="H624" i="1" s="1"/>
  <c r="J624" i="1" s="1"/>
  <c r="G475" i="1"/>
  <c r="H622" i="1" s="1"/>
  <c r="J622" i="1" s="1"/>
  <c r="G337" i="1"/>
  <c r="G351" i="1" s="1"/>
  <c r="J139" i="1"/>
  <c r="F570" i="1"/>
  <c r="G22" i="2"/>
  <c r="K597" i="1"/>
  <c r="G646" i="1" s="1"/>
  <c r="J646" i="1" s="1"/>
  <c r="H551" i="1"/>
  <c r="C29" i="10"/>
  <c r="H139" i="1"/>
  <c r="L400" i="1"/>
  <c r="C138" i="2" s="1"/>
  <c r="L392" i="1"/>
  <c r="F22" i="13"/>
  <c r="H570" i="1"/>
  <c r="L559" i="1"/>
  <c r="H337" i="1"/>
  <c r="H351" i="1" s="1"/>
  <c r="G191" i="1"/>
  <c r="H191" i="1"/>
  <c r="C35" i="10"/>
  <c r="L308" i="1"/>
  <c r="C49" i="2"/>
  <c r="L569" i="1"/>
  <c r="I570" i="1"/>
  <c r="J635" i="1"/>
  <c r="G36" i="2"/>
  <c r="K550" i="1"/>
  <c r="C22" i="13"/>
  <c r="C137" i="2"/>
  <c r="J639" i="1" l="1"/>
  <c r="L613" i="1"/>
  <c r="J650" i="1"/>
  <c r="J648" i="1"/>
  <c r="K549" i="1"/>
  <c r="L543" i="1"/>
  <c r="L538" i="1"/>
  <c r="L533" i="1"/>
  <c r="I544" i="1"/>
  <c r="L528" i="1"/>
  <c r="K548" i="1"/>
  <c r="K551" i="1" s="1"/>
  <c r="F551" i="1"/>
  <c r="G644" i="1"/>
  <c r="J644" i="1" s="1"/>
  <c r="C80" i="2"/>
  <c r="A13" i="12"/>
  <c r="I445" i="1"/>
  <c r="G641" i="1" s="1"/>
  <c r="J633" i="1"/>
  <c r="D144" i="2"/>
  <c r="I660" i="1"/>
  <c r="E127" i="2"/>
  <c r="C16" i="10"/>
  <c r="C15" i="10"/>
  <c r="L289" i="1"/>
  <c r="L337" i="1" s="1"/>
  <c r="L351" i="1" s="1"/>
  <c r="G632" i="1" s="1"/>
  <c r="J632" i="1" s="1"/>
  <c r="E144" i="2"/>
  <c r="H25" i="13"/>
  <c r="C131" i="2"/>
  <c r="K270" i="1"/>
  <c r="I256" i="1"/>
  <c r="I270" i="1" s="1"/>
  <c r="C17" i="10"/>
  <c r="G256" i="1"/>
  <c r="G270" i="1" s="1"/>
  <c r="F256" i="1"/>
  <c r="F270" i="1" s="1"/>
  <c r="H659" i="1"/>
  <c r="H663" i="1" s="1"/>
  <c r="H666" i="1" s="1"/>
  <c r="H256" i="1"/>
  <c r="H270" i="1" s="1"/>
  <c r="C10" i="10"/>
  <c r="E16" i="13"/>
  <c r="C16" i="13" s="1"/>
  <c r="C21" i="10"/>
  <c r="D12" i="13"/>
  <c r="C12" i="13" s="1"/>
  <c r="D7" i="13"/>
  <c r="C7" i="13" s="1"/>
  <c r="C118" i="2"/>
  <c r="D6" i="13"/>
  <c r="C6" i="13" s="1"/>
  <c r="C117" i="2"/>
  <c r="D5" i="13"/>
  <c r="C5" i="13" s="1"/>
  <c r="C114" i="2"/>
  <c r="L210" i="1"/>
  <c r="L256" i="1" s="1"/>
  <c r="L270" i="1" s="1"/>
  <c r="G631" i="1" s="1"/>
  <c r="J631" i="1" s="1"/>
  <c r="J621" i="1"/>
  <c r="C50" i="2"/>
  <c r="J616" i="1"/>
  <c r="C18" i="2"/>
  <c r="C24" i="10"/>
  <c r="G659" i="1"/>
  <c r="G663" i="1" s="1"/>
  <c r="G671" i="1" s="1"/>
  <c r="C5" i="10" s="1"/>
  <c r="G31" i="13"/>
  <c r="G33" i="13" s="1"/>
  <c r="I337" i="1"/>
  <c r="I351" i="1" s="1"/>
  <c r="J649" i="1"/>
  <c r="L406" i="1"/>
  <c r="C139" i="2" s="1"/>
  <c r="C140" i="2" s="1"/>
  <c r="C143" i="2" s="1"/>
  <c r="L570" i="1"/>
  <c r="I191" i="1"/>
  <c r="E90" i="2"/>
  <c r="E103" i="2" s="1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F33" i="13" s="1"/>
  <c r="J192" i="1"/>
  <c r="G645" i="1" s="1"/>
  <c r="F103" i="2"/>
  <c r="H192" i="1"/>
  <c r="G628" i="1" s="1"/>
  <c r="J628" i="1" s="1"/>
  <c r="G168" i="1"/>
  <c r="C39" i="10" s="1"/>
  <c r="G139" i="1"/>
  <c r="F139" i="1"/>
  <c r="F192" i="1" s="1"/>
  <c r="G626" i="1" s="1"/>
  <c r="J626" i="1" s="1"/>
  <c r="C36" i="10"/>
  <c r="G62" i="2"/>
  <c r="G103" i="2" s="1"/>
  <c r="J617" i="1"/>
  <c r="G666" i="1"/>
  <c r="G42" i="2"/>
  <c r="J50" i="1"/>
  <c r="G16" i="2"/>
  <c r="J19" i="1"/>
  <c r="G620" i="1" s="1"/>
  <c r="G18" i="2"/>
  <c r="F544" i="1"/>
  <c r="H433" i="1"/>
  <c r="J619" i="1"/>
  <c r="J618" i="1"/>
  <c r="D102" i="2"/>
  <c r="D103" i="2" s="1"/>
  <c r="I139" i="1"/>
  <c r="I192" i="1" s="1"/>
  <c r="G629" i="1" s="1"/>
  <c r="J629" i="1" s="1"/>
  <c r="A22" i="12"/>
  <c r="G49" i="2"/>
  <c r="G50" i="2" s="1"/>
  <c r="H647" i="1"/>
  <c r="J647" i="1" s="1"/>
  <c r="C103" i="2"/>
  <c r="J651" i="1"/>
  <c r="J641" i="1"/>
  <c r="G570" i="1"/>
  <c r="I433" i="1"/>
  <c r="G433" i="1"/>
  <c r="I662" i="1"/>
  <c r="C27" i="10"/>
  <c r="G634" i="1"/>
  <c r="J634" i="1" s="1"/>
  <c r="L544" i="1" l="1"/>
  <c r="H645" i="1"/>
  <c r="J645" i="1" s="1"/>
  <c r="D31" i="13"/>
  <c r="C31" i="13" s="1"/>
  <c r="C25" i="13"/>
  <c r="H33" i="13"/>
  <c r="H671" i="1"/>
  <c r="C6" i="10" s="1"/>
  <c r="E33" i="13"/>
  <c r="D35" i="13" s="1"/>
  <c r="C28" i="10"/>
  <c r="D19" i="10" s="1"/>
  <c r="C127" i="2"/>
  <c r="C144" i="2" s="1"/>
  <c r="F659" i="1"/>
  <c r="F663" i="1" s="1"/>
  <c r="F671" i="1" s="1"/>
  <c r="C4" i="10" s="1"/>
  <c r="G630" i="1"/>
  <c r="J630" i="1" s="1"/>
  <c r="G192" i="1"/>
  <c r="G627" i="1" s="1"/>
  <c r="J627" i="1" s="1"/>
  <c r="G625" i="1"/>
  <c r="J625" i="1" s="1"/>
  <c r="J51" i="1"/>
  <c r="H620" i="1" s="1"/>
  <c r="J620" i="1" s="1"/>
  <c r="C38" i="10"/>
  <c r="D33" i="13" l="1"/>
  <c r="D36" i="13" s="1"/>
  <c r="D13" i="10"/>
  <c r="D21" i="10"/>
  <c r="D11" i="10"/>
  <c r="D22" i="10"/>
  <c r="D27" i="10"/>
  <c r="D18" i="10"/>
  <c r="D17" i="10"/>
  <c r="D12" i="10"/>
  <c r="D24" i="10"/>
  <c r="D10" i="10"/>
  <c r="D26" i="10"/>
  <c r="C30" i="10"/>
  <c r="D16" i="10"/>
  <c r="D23" i="10"/>
  <c r="D20" i="10"/>
  <c r="D15" i="10"/>
  <c r="D25" i="10"/>
  <c r="F666" i="1"/>
  <c r="I659" i="1"/>
  <c r="I663" i="1" s="1"/>
  <c r="I671" i="1" s="1"/>
  <c r="C7" i="10" s="1"/>
  <c r="H655" i="1"/>
  <c r="C41" i="10"/>
  <c r="D38" i="10" s="1"/>
  <c r="D28" i="10" l="1"/>
  <c r="I666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<sst xmlns="http://schemas.openxmlformats.org/spreadsheetml/2006/main" count="3946" uniqueCount="912">
  <si>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</si>
  <si>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</si>
  <si>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</si>
  <si>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</si>
  <si>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</si>
  <si>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</si>
  <si>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</si>
  <si>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</si>
  <si>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</si>
  <si>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</si>
  <si>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</si>
  <si>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</si>
  <si>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</si>
  <si>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</si>
  <si>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</si>
  <si>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</si>
  <si>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</si>
  <si>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</si>
  <si>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</si>
  <si>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</si>
  <si>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</si>
  <si>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</si>
  <si>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</si>
  <si>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</si>
  <si>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</si>
  <si>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</si>
  <si>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</si>
  <si>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</si>
  <si>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</si>
  <si>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</si>
  <si>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</si>
  <si>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</si>
  <si>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</si>
  <si>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</si>
  <si>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</si>
  <si>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</si>
  <si>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</si>
  <si>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</si>
  <si>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</si>
  <si>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</si>
  <si>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</si>
  <si>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</si>
  <si>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</si>
  <si>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</si>
  <si>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</si>
  <si>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</si>
  <si>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</si>
  <si>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</si>
  <si>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</si>
  <si>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</si>
  <si>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</si>
  <si>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</si>
  <si>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</si>
  <si>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</si>
  <si>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</si>
  <si>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</si>
  <si>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</si>
  <si>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</si>
  <si>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</si>
  <si>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</si>
  <si>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</si>
  <si>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</si>
  <si>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</si>
  <si>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</si>
  <si>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</si>
  <si>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</si>
  <si>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</si>
  <si>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</si>
  <si>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</si>
  <si>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</si>
  <si>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</si>
  <si>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</si>
  <si>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</si>
  <si>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</si>
  <si>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</si>
  <si>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</si>
  <si>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</si>
  <si>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</si>
  <si>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</si>
  <si>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</si>
  <si>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</si>
  <si>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</si>
  <si>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</si>
  <si>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</si>
  <si>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</si>
  <si>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</si>
  <si>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</si>
  <si>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</si>
  <si>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</si>
  <si>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</si>
  <si>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</si>
  <si>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</si>
  <si>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</si>
  <si>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</si>
  <si>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</si>
  <si>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</si>
  <si>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</si>
  <si>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</si>
  <si>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</si>
  <si>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</si>
  <si>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</si>
  <si>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</si>
  <si>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</si>
  <si>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</si>
  <si>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</si>
  <si>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</si>
  <si>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</si>
  <si>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</si>
  <si>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</si>
  <si>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</si>
  <si>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</si>
  <si>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</si>
  <si>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</si>
  <si>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</si>
  <si>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</si>
  <si>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</si>
  <si>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</si>
  <si>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</si>
  <si>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</si>
  <si>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</si>
  <si>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</si>
  <si>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</si>
  <si>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</si>
  <si>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</si>
  <si>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</si>
  <si>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</si>
  <si>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</si>
  <si>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</si>
  <si>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</si>
  <si>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</si>
  <si>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</si>
  <si>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</si>
  <si>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</si>
  <si>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</si>
  <si>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</si>
  <si>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</si>
  <si>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</si>
  <si>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</si>
  <si>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</si>
  <si>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</si>
  <si>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</si>
  <si>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</si>
  <si>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</si>
  <si>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</si>
  <si>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</si>
  <si>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</si>
  <si>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</si>
  <si>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</si>
  <si>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</si>
  <si>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</si>
  <si>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</si>
  <si>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</si>
  <si>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</si>
  <si>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</si>
  <si>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</si>
  <si>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</si>
  <si>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</si>
  <si>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</si>
  <si>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</si>
  <si>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</si>
  <si>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</si>
  <si>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</si>
  <si>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</si>
  <si>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</si>
  <si>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</si>
  <si>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</si>
  <si>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</si>
  <si>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</si>
  <si>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</si>
  <si>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</si>
  <si>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</si>
  <si>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</si>
  <si>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</si>
  <si>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</si>
  <si>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</si>
  <si>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</si>
  <si>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</si>
  <si>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</si>
  <si>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</si>
  <si>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</si>
  <si>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</si>
  <si>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</si>
  <si>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</si>
  <si>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</si>
  <si>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</si>
  <si>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</si>
  <si>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</si>
  <si>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</si>
  <si>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</si>
  <si>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</si>
  <si>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</si>
  <si>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</si>
  <si>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</si>
  <si>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</si>
  <si>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</si>
  <si>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</si>
  <si>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</si>
  <si>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</si>
  <si>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</si>
  <si>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</si>
  <si>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</si>
  <si>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</si>
  <si>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</si>
  <si>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</si>
  <si>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</si>
  <si>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</si>
  <si>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</si>
  <si>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</si>
  <si>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</si>
  <si>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</si>
  <si>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</si>
  <si>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</si>
  <si>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</si>
  <si>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</si>
  <si>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</si>
  <si>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</si>
  <si>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</si>
  <si>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</si>
  <si>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</si>
  <si>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</si>
  <si>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</si>
  <si>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</si>
  <si>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</si>
  <si>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</si>
  <si>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</si>
  <si>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</si>
  <si>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</si>
  <si>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</si>
  <si>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</si>
  <si>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</si>
  <si>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</si>
  <si>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</si>
  <si>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</si>
  <si>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</si>
  <si>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</si>
  <si>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</si>
  <si>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</si>
  <si>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</si>
  <si>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</si>
  <si>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</si>
  <si>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</si>
  <si>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</si>
  <si>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</si>
  <si>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</si>
  <si>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</si>
  <si>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</si>
  <si>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</si>
  <si>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</si>
  <si>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</si>
  <si>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</si>
  <si>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</si>
  <si>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</si>
  <si>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</si>
  <si>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</si>
  <si>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</si>
  <si>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</si>
  <si>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</si>
  <si>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</si>
  <si>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</si>
  <si>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</si>
  <si>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</si>
  <si>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</si>
  <si>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</si>
  <si>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</si>
  <si>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</si>
  <si>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</si>
  <si>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</si>
  <si>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</si>
  <si>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</si>
  <si>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</si>
  <si>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</si>
  <si>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</si>
  <si>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</si>
  <si>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</si>
  <si>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</si>
  <si>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</si>
  <si>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</si>
  <si>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</si>
  <si>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</si>
  <si>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</si>
  <si>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</si>
  <si>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</si>
  <si>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</si>
  <si>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</si>
  <si>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</si>
  <si>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</si>
  <si>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</si>
  <si>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</si>
  <si>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</si>
  <si>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</si>
  <si>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</si>
  <si>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</si>
  <si>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</si>
  <si>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</si>
  <si>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</si>
  <si>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</si>
  <si>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</si>
  <si>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</si>
  <si>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</si>
  <si>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</si>
  <si>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</si>
  <si>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</si>
  <si>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</si>
  <si>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</si>
  <si>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</si>
  <si>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</si>
  <si>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</si>
  <si>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</si>
  <si>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</si>
  <si>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</si>
  <si>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</si>
  <si>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</si>
  <si>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</si>
  <si>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</si>
  <si>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</si>
  <si>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</si>
  <si>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</si>
  <si>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</si>
  <si>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</si>
  <si>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</si>
  <si>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</si>
  <si>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</si>
  <si>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</si>
  <si>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</si>
  <si>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</si>
  <si>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</si>
  <si>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</si>
  <si>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</si>
  <si>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</si>
  <si>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</si>
  <si>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</si>
  <si>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</si>
  <si>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</si>
  <si>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</si>
  <si>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</si>
  <si>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</si>
  <si>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</si>
  <si>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</si>
  <si>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</si>
  <si>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</si>
  <si>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</si>
  <si>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</si>
  <si>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</si>
  <si>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</si>
  <si>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</si>
  <si>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</si>
  <si>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</si>
  <si>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</si>
  <si>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</si>
  <si>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</si>
  <si>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</si>
  <si>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</si>
  <si>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</si>
  <si>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</si>
  <si>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</si>
  <si>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</si>
  <si>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</si>
  <si>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</si>
  <si>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</si>
  <si>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</si>
  <si>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</si>
  <si>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</si>
  <si>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</si>
  <si>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</si>
  <si>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</si>
  <si>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</si>
  <si>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</si>
  <si>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</si>
  <si>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</si>
  <si>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</si>
  <si>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</si>
  <si>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</si>
  <si>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</si>
  <si>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</si>
  <si>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</si>
  <si>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</si>
  <si>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</si>
  <si>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</si>
  <si>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</si>
  <si>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</si>
  <si>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</si>
  <si>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</si>
  <si>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</si>
  <si>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</si>
  <si>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</si>
  <si>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</si>
  <si>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</si>
  <si>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</si>
  <si>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</si>
  <si>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</si>
  <si>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</si>
  <si>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</si>
  <si>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</si>
  <si>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</si>
  <si>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</si>
  <si>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</si>
  <si>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</si>
  <si>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</si>
  <si>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</si>
  <si>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</si>
  <si>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</si>
  <si>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</si>
  <si>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</si>
  <si>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</si>
  <si>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</si>
  <si>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</si>
  <si>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</si>
  <si>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</si>
  <si>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</si>
  <si>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</si>
  <si>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</si>
  <si>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</si>
  <si>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</si>
  <si>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</si>
  <si>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</si>
  <si>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</si>
  <si>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</si>
  <si>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</si>
  <si>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</si>
  <si>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</si>
  <si>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</si>
  <si>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</si>
  <si>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</si>
  <si>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</si>
  <si>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</si>
  <si>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</si>
  <si>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</si>
  <si>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</si>
  <si>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</si>
  <si>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</si>
  <si>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</si>
  <si>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</si>
  <si>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</si>
  <si>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</si>
  <si>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</si>
  <si>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</si>
  <si>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</si>
  <si>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</si>
  <si>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</si>
  <si>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</si>
  <si>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</si>
  <si>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</si>
  <si>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</si>
  <si>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</si>
  <si>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</si>
  <si>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</si>
  <si>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</si>
  <si>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</si>
  <si>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</si>
  <si>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</si>
  <si>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</si>
  <si>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</si>
  <si>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</si>
  <si>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</si>
  <si>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</si>
  <si>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</si>
  <si>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</si>
  <si>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</si>
  <si>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</si>
  <si>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</si>
  <si>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</si>
  <si>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</si>
  <si>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</si>
  <si>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</si>
  <si>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</si>
  <si>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</si>
  <si>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</si>
  <si>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</si>
  <si>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</si>
  <si>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</si>
  <si>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</si>
  <si>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</si>
  <si>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</si>
  <si>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</si>
  <si>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</si>
  <si>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</si>
  <si>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</si>
  <si>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</si>
  <si>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</si>
  <si>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</si>
  <si>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</si>
  <si>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</si>
  <si>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</si>
  <si>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</si>
  <si>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</si>
  <si>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</si>
  <si>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</si>
  <si>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</si>
  <si>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</si>
  <si>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</si>
  <si>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</si>
  <si>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</si>
  <si>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</si>
  <si>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</si>
  <si>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</si>
  <si>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</si>
  <si>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</si>
  <si>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</si>
  <si>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</si>
  <si>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</si>
  <si>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</si>
  <si>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</si>
  <si>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</si>
  <si>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</si>
  <si>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</si>
  <si>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</si>
  <si>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</si>
  <si>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</si>
  <si>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</si>
  <si>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</si>
  <si>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</si>
  <si>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</si>
  <si>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</si>
  <si>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</si>
  <si>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</si>
  <si>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</si>
  <si>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</si>
  <si>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</si>
  <si>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</si>
  <si>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</si>
  <si>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</si>
  <si>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</si>
  <si>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</si>
  <si>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</si>
  <si>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</si>
  <si>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</si>
  <si>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</si>
  <si>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</si>
  <si>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</si>
  <si>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</si>
  <si>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</si>
  <si>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</si>
  <si>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</si>
  <si>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</si>
  <si>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</si>
  <si>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</si>
  <si>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</si>
  <si>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</si>
  <si>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</si>
  <si>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</si>
  <si>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</si>
  <si>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</si>
  <si>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</si>
  <si>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</si>
  <si>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</si>
  <si>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</si>
  <si>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</si>
  <si>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</si>
  <si>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</si>
  <si>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</si>
  <si>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</si>
  <si>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</si>
  <si>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</si>
  <si>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</si>
  <si>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</si>
  <si>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</si>
  <si>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</si>
  <si>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</si>
  <si>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</si>
  <si>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</si>
  <si>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</si>
  <si>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</si>
  <si>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</si>
  <si>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</si>
  <si>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</si>
  <si>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</si>
  <si>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</si>
  <si>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</si>
  <si>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</si>
  <si>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</si>
  <si>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</si>
  <si>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</si>
  <si>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</si>
  <si>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</si>
  <si>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</si>
  <si>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</si>
  <si>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</si>
  <si>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</si>
  <si>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</si>
  <si>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</si>
  <si>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</si>
  <si>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</si>
  <si>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</si>
  <si>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</si>
  <si>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</si>
  <si>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</si>
  <si>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</si>
  <si>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</si>
  <si>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</si>
  <si>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</si>
  <si>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</si>
  <si>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</si>
  <si>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</si>
  <si>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</si>
  <si>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</si>
  <si>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</si>
  <si>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</si>
  <si>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</si>
  <si>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</si>
  <si>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</si>
  <si>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</si>
  <si>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</si>
  <si>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</si>
  <si>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</si>
  <si>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</si>
  <si>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</si>
  <si>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</si>
  <si>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</si>
  <si>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</si>
  <si>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</si>
  <si>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</si>
  <si>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</si>
  <si>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</si>
  <si>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</si>
  <si>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</si>
  <si>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</si>
  <si>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</si>
  <si>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</si>
  <si>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</si>
  <si>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</si>
  <si>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</si>
  <si>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</si>
  <si>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</si>
  <si>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</si>
  <si>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</si>
  <si>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</si>
  <si>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</si>
  <si>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</si>
  <si>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</si>
  <si>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</si>
  <si>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</si>
  <si>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</si>
  <si>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</si>
  <si>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</si>
  <si>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</si>
  <si>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</si>
  <si>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</si>
  <si>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</si>
  <si>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</si>
  <si>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</si>
  <si>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</si>
  <si>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</si>
  <si>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</si>
  <si>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</si>
  <si>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</si>
  <si>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</si>
  <si>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</si>
  <si>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</si>
  <si>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</si>
  <si>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</si>
  <si>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</si>
  <si>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</si>
  <si>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</si>
  <si>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</si>
  <si>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</si>
  <si>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</si>
  <si>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</si>
  <si>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</si>
  <si>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</si>
  <si>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</si>
  <si>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</si>
  <si>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</si>
  <si>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</si>
  <si>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</si>
  <si>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</si>
  <si>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</si>
  <si>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</si>
  <si>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</si>
  <si>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</si>
  <si>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</si>
  <si>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</si>
  <si>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</si>
  <si>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</si>
  <si>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</si>
  <si>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</si>
  <si>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</si>
  <si>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</si>
  <si>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</si>
  <si>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</si>
  <si>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</si>
  <si>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</si>
  <si>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</si>
  <si>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</si>
  <si>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</si>
  <si>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</si>
  <si>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</si>
  <si>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</si>
  <si>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</si>
  <si>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</si>
  <si>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</si>
  <si>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</si>
  <si>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</si>
  <si>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</si>
  <si>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</si>
  <si>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</si>
  <si>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</si>
  <si>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</si>
  <si>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</si>
  <si>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</si>
  <si>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</si>
  <si>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</si>
  <si>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</si>
  <si>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</si>
  <si>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</si>
  <si>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</si>
  <si>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</si>
  <si>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</si>
  <si>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</si>
  <si>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</si>
  <si>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</si>
  <si>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</si>
  <si>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</si>
  <si>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</si>
  <si>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</si>
  <si>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</si>
  <si>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</si>
  <si>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</si>
  <si>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</si>
  <si>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</si>
  <si>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</si>
  <si>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</si>
  <si>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</si>
  <si>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</si>
  <si>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</si>
  <si>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</si>
  <si>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</si>
  <si>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</si>
  <si>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</si>
  <si>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</si>
  <si>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</si>
  <si>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</si>
  <si>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</si>
  <si>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</si>
  <si>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</si>
  <si>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</si>
  <si>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</si>
  <si>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</si>
  <si>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</si>
  <si>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</si>
  <si>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</si>
  <si>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</si>
  <si>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</si>
  <si>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</si>
  <si>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</si>
  <si>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</si>
  <si>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</si>
  <si>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</si>
  <si>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</si>
  <si>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</si>
  <si>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</si>
  <si>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</si>
  <si>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</si>
  <si>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</si>
  <si>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</si>
  <si>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</si>
  <si>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</si>
  <si>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</si>
  <si>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</si>
  <si>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</si>
  <si>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</si>
  <si>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</si>
  <si>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</si>
  <si>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</si>
  <si>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</si>
  <si>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</si>
  <si>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</si>
  <si>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</si>
  <si>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</si>
  <si>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</si>
  <si>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</si>
  <si>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</si>
  <si>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</si>
  <si>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</si>
  <si>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</si>
  <si>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</si>
  <si>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</si>
  <si>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</si>
  <si>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</si>
  <si>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</si>
  <si>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</si>
  <si>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</si>
  <si>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</si>
  <si>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</si>
  <si>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</si>
  <si>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</si>
  <si>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</si>
  <si>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</si>
  <si>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</si>
  <si>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</si>
  <si>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</si>
  <si>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</si>
  <si>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</si>
  <si>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</si>
  <si>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</si>
  <si>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</si>
  <si>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</si>
  <si>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</si>
  <si>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</si>
  <si>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</si>
  <si>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</si>
  <si>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</si>
  <si>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</si>
  <si>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</si>
  <si>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</si>
  <si>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</si>
  <si>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</si>
  <si>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</si>
  <si>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</si>
  <si>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</si>
  <si>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</si>
  <si>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</si>
  <si>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</si>
  <si>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</si>
  <si>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</si>
  <si>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</si>
  <si>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</si>
  <si>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</si>
  <si>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</si>
  <si>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</si>
  <si>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</si>
  <si>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</si>
  <si>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</si>
  <si>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</si>
  <si>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</si>
  <si>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</si>
  <si>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</si>
  <si>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</si>
  <si>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</si>
  <si>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</si>
  <si>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</si>
  <si>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</si>
  <si>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</si>
  <si>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</si>
  <si>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</si>
  <si>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</si>
  <si>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</si>
  <si>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</si>
  <si>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</si>
  <si>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</si>
  <si>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</si>
  <si>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</si>
  <si>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</si>
  <si>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</si>
  <si>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</si>
  <si>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</si>
  <si>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</si>
  <si>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</si>
  <si>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</si>
  <si>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</si>
  <si>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</si>
  <si>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</si>
  <si>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</si>
  <si>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</si>
  <si>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</si>
  <si>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</si>
  <si>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</si>
  <si>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</si>
  <si>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</si>
  <si>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</si>
  <si>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</si>
  <si>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</si>
  <si>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</si>
  <si>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</si>
  <si>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</si>
  <si>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</si>
  <si>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</si>
  <si>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</si>
  <si>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</si>
  <si>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</si>
  <si>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</si>
  <si>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</si>
  <si>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</si>
  <si>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</si>
  <si>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</si>
  <si>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</si>
  <si>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</si>
  <si>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</si>
  <si>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</si>
  <si>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</si>
  <si>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</si>
  <si>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</si>
  <si>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</si>
  <si>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</si>
  <si>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</si>
  <si>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</si>
  <si>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</si>
  <si>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</si>
  <si>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</si>
  <si>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</si>
  <si>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</si>
  <si>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</si>
  <si>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</si>
  <si>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</si>
  <si>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</si>
  <si>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</si>
  <si>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</si>
  <si>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</si>
  <si>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</si>
  <si>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</si>
  <si>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</si>
  <si>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</si>
  <si>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</si>
  <si>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</si>
  <si>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</si>
  <si>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</si>
  <si>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</si>
  <si>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</si>
  <si>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</si>
  <si>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</si>
  <si>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GREENLAND SCHOOL DISTRICT</t>
  </si>
  <si>
    <t>08/02</t>
  </si>
  <si>
    <t>08/22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</si>
</sst>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H669" sqref="H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215</v>
      </c>
      <c r="C2" s="21">
        <v>215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403431.57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21181.95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2065.66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5519.76</v>
      </c>
      <c r="G13" s="18">
        <v>3199.24</v>
      </c>
      <c r="H13" s="18">
        <v>622.24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1027.73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2774.97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412044.72</v>
      </c>
      <c r="G19" s="41">
        <f>SUM(G9:G18)</f>
        <v>5974.2099999999991</v>
      </c>
      <c r="H19" s="41">
        <f>SUM(H9:H18)</f>
        <v>622.24</v>
      </c>
      <c r="I19" s="41">
        <f>SUM(I9:I18)</f>
        <v>0</v>
      </c>
      <c r="J19" s="41">
        <f>SUM(J9:J18)</f>
        <v>21181.95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1443.42</v>
      </c>
      <c r="H22" s="18">
        <v>622.24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67464.62</v>
      </c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66608.210000000006</v>
      </c>
      <c r="G24" s="18">
        <v>1755.82</v>
      </c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21490.19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155563.02000000002</v>
      </c>
      <c r="G32" s="41">
        <f>SUM(G22:G31)</f>
        <v>3199.24</v>
      </c>
      <c r="H32" s="41">
        <f>SUM(H22:H31)</f>
        <v>622.24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2774.97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200859.56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21181.95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55622.14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256481.7</v>
      </c>
      <c r="G50" s="41">
        <f>SUM(G35:G49)</f>
        <v>2774.97</v>
      </c>
      <c r="H50" s="41">
        <f>SUM(H35:H49)</f>
        <v>0</v>
      </c>
      <c r="I50" s="41">
        <f>SUM(I35:I49)</f>
        <v>0</v>
      </c>
      <c r="J50" s="41">
        <f>SUM(J35:J49)</f>
        <v>21181.95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412044.72000000003</v>
      </c>
      <c r="G51" s="41">
        <f>G50+G32</f>
        <v>5974.2099999999991</v>
      </c>
      <c r="H51" s="41">
        <f>H50+H32</f>
        <v>622.24</v>
      </c>
      <c r="I51" s="41">
        <f>I50+I32</f>
        <v>0</v>
      </c>
      <c r="J51" s="41">
        <f>J50+J32</f>
        <v>21181.95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5322637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5322637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856.47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856.47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/>
      <c r="G95" s="18"/>
      <c r="H95" s="18"/>
      <c r="I95" s="18"/>
      <c r="J95" s="18">
        <v>288.72000000000003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61468.37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20400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v>12455</v>
      </c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>
        <v>5</v>
      </c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1943.74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22348.74</v>
      </c>
      <c r="G110" s="41">
        <f>SUM(G95:G109)</f>
        <v>61468.37</v>
      </c>
      <c r="H110" s="41">
        <f>SUM(H95:H109)</f>
        <v>12455</v>
      </c>
      <c r="I110" s="41">
        <f>SUM(I95:I109)</f>
        <v>0</v>
      </c>
      <c r="J110" s="41">
        <f>SUM(J95:J109)</f>
        <v>288.72000000000003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5345842.21</v>
      </c>
      <c r="G111" s="41">
        <f>G59+G110</f>
        <v>61468.37</v>
      </c>
      <c r="H111" s="41">
        <f>H59+H78+H93+H110</f>
        <v>12455</v>
      </c>
      <c r="I111" s="41">
        <f>I59+I110</f>
        <v>0</v>
      </c>
      <c r="J111" s="41">
        <f>J59+J110</f>
        <v>288.72000000000003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489992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1549572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1856</v>
      </c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2041420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110005.32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1017.24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110005.32</v>
      </c>
      <c r="G135" s="41">
        <f>SUM(G122:G134)</f>
        <v>1017.24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2151425.3199999998</v>
      </c>
      <c r="G139" s="41">
        <f>G120+SUM(G135:G136)</f>
        <v>1017.24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34660.67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13477.01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74771.759999999995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74771.759999999995</v>
      </c>
      <c r="G161" s="41">
        <f>SUM(G149:G160)</f>
        <v>13477.01</v>
      </c>
      <c r="H161" s="41">
        <f>SUM(H149:H160)</f>
        <v>34660.67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74771.759999999995</v>
      </c>
      <c r="G168" s="41">
        <f>G146+G161+SUM(G162:G167)</f>
        <v>13477.01</v>
      </c>
      <c r="H168" s="41">
        <f>H146+H161+SUM(H162:H167)</f>
        <v>34660.67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28082.880000000001</v>
      </c>
      <c r="H178" s="18"/>
      <c r="I178" s="18"/>
      <c r="J178" s="18">
        <v>20400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28082.880000000001</v>
      </c>
      <c r="H182" s="41">
        <f>SUM(H178:H181)</f>
        <v>0</v>
      </c>
      <c r="I182" s="41">
        <f>SUM(I178:I181)</f>
        <v>0</v>
      </c>
      <c r="J182" s="41">
        <f>SUM(J178:J181)</f>
        <v>20400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200859.56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200859.56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200859.56</v>
      </c>
      <c r="G191" s="41">
        <f>G182+SUM(G187:G190)</f>
        <v>28082.880000000001</v>
      </c>
      <c r="H191" s="41">
        <f>+H182+SUM(H187:H190)</f>
        <v>0</v>
      </c>
      <c r="I191" s="41">
        <f>I176+I182+SUM(I187:I190)</f>
        <v>0</v>
      </c>
      <c r="J191" s="41">
        <f>J182</f>
        <v>20400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7772898.8499999987</v>
      </c>
      <c r="G192" s="47">
        <f>G111+G139+G168+G191</f>
        <v>104045.5</v>
      </c>
      <c r="H192" s="47">
        <f>H111+H139+H168+H191</f>
        <v>47115.67</v>
      </c>
      <c r="I192" s="47">
        <f>I111+I139+I168+I191</f>
        <v>0</v>
      </c>
      <c r="J192" s="47">
        <f>J111+J139+J191</f>
        <v>20688.72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1605996.05</v>
      </c>
      <c r="G196" s="18">
        <v>654104.91</v>
      </c>
      <c r="H196" s="18">
        <v>1540</v>
      </c>
      <c r="I196" s="18">
        <v>47527.18</v>
      </c>
      <c r="J196" s="18">
        <v>14793.69</v>
      </c>
      <c r="K196" s="18"/>
      <c r="L196" s="19">
        <f>SUM(F196:K196)</f>
        <v>2323961.83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512865.79</v>
      </c>
      <c r="G197" s="18">
        <v>208884.72</v>
      </c>
      <c r="H197" s="18">
        <v>24602.06</v>
      </c>
      <c r="I197" s="18">
        <v>3450.08</v>
      </c>
      <c r="J197" s="18">
        <v>1963.85</v>
      </c>
      <c r="K197" s="18"/>
      <c r="L197" s="19">
        <f>SUM(F197:K197)</f>
        <v>751766.5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42686.91</v>
      </c>
      <c r="G199" s="18">
        <v>3215.44</v>
      </c>
      <c r="H199" s="18">
        <v>4788.96</v>
      </c>
      <c r="I199" s="18">
        <v>7186.09</v>
      </c>
      <c r="J199" s="18"/>
      <c r="K199" s="18"/>
      <c r="L199" s="19">
        <f>SUM(F199:K199)</f>
        <v>57877.400000000009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242562.01</v>
      </c>
      <c r="G201" s="18">
        <v>98792.9</v>
      </c>
      <c r="H201" s="18">
        <v>10317.86</v>
      </c>
      <c r="I201" s="18">
        <v>1646.2</v>
      </c>
      <c r="J201" s="18">
        <v>698</v>
      </c>
      <c r="K201" s="18"/>
      <c r="L201" s="19">
        <f t="shared" ref="L201:L207" si="0">SUM(F201:K201)</f>
        <v>354016.97000000003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59958</v>
      </c>
      <c r="G202" s="18">
        <v>46540.66</v>
      </c>
      <c r="H202" s="18">
        <v>11912.78</v>
      </c>
      <c r="I202" s="18">
        <v>13467.89</v>
      </c>
      <c r="J202" s="18">
        <v>24628.98</v>
      </c>
      <c r="K202" s="18">
        <v>2237.14</v>
      </c>
      <c r="L202" s="19">
        <f t="shared" si="0"/>
        <v>158745.45000000004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11497.5</v>
      </c>
      <c r="G203" s="18">
        <v>902.06</v>
      </c>
      <c r="H203" s="18">
        <v>246059.96</v>
      </c>
      <c r="I203" s="18">
        <v>518.64</v>
      </c>
      <c r="J203" s="18"/>
      <c r="K203" s="18">
        <v>3935.1</v>
      </c>
      <c r="L203" s="19">
        <f t="shared" si="0"/>
        <v>262913.26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164206.75</v>
      </c>
      <c r="G204" s="18">
        <v>68432.77</v>
      </c>
      <c r="H204" s="18">
        <v>7601.89</v>
      </c>
      <c r="I204" s="18">
        <v>1389.87</v>
      </c>
      <c r="J204" s="18">
        <v>1608</v>
      </c>
      <c r="K204" s="18">
        <v>834</v>
      </c>
      <c r="L204" s="19">
        <f t="shared" si="0"/>
        <v>244073.28000000003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>
        <v>6677</v>
      </c>
      <c r="L205" s="19">
        <f t="shared" si="0"/>
        <v>6677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164502.82999999999</v>
      </c>
      <c r="G206" s="18">
        <v>67000.23</v>
      </c>
      <c r="H206" s="18">
        <v>102557.48</v>
      </c>
      <c r="I206" s="18">
        <v>116042.07</v>
      </c>
      <c r="J206" s="18">
        <v>3498.82</v>
      </c>
      <c r="K206" s="18"/>
      <c r="L206" s="19">
        <f t="shared" si="0"/>
        <v>453601.43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187308.58</v>
      </c>
      <c r="I207" s="18"/>
      <c r="J207" s="18"/>
      <c r="K207" s="18"/>
      <c r="L207" s="19">
        <f t="shared" si="0"/>
        <v>187308.58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>
        <v>2758</v>
      </c>
      <c r="H208" s="18">
        <v>5825</v>
      </c>
      <c r="I208" s="18">
        <v>142.53</v>
      </c>
      <c r="J208" s="18"/>
      <c r="K208" s="18"/>
      <c r="L208" s="19">
        <f>SUM(F208:K208)</f>
        <v>8725.5300000000007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2804275.84</v>
      </c>
      <c r="G210" s="41">
        <f t="shared" si="1"/>
        <v>1150631.69</v>
      </c>
      <c r="H210" s="41">
        <f t="shared" si="1"/>
        <v>602514.56999999995</v>
      </c>
      <c r="I210" s="41">
        <f t="shared" si="1"/>
        <v>191370.55000000002</v>
      </c>
      <c r="J210" s="41">
        <f t="shared" si="1"/>
        <v>47191.340000000004</v>
      </c>
      <c r="K210" s="41">
        <f t="shared" si="1"/>
        <v>13683.24</v>
      </c>
      <c r="L210" s="41">
        <f t="shared" si="1"/>
        <v>4809667.2300000004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2163484.1</v>
      </c>
      <c r="I232" s="18"/>
      <c r="J232" s="18"/>
      <c r="K232" s="18"/>
      <c r="L232" s="19">
        <f>SUM(F232:K232)</f>
        <v>2163484.1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67323.360000000001</v>
      </c>
      <c r="I233" s="18"/>
      <c r="J233" s="18"/>
      <c r="K233" s="18"/>
      <c r="L233" s="19">
        <f>SUM(F233:K233)</f>
        <v>67323.360000000001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1277.5</v>
      </c>
      <c r="G239" s="18">
        <v>100.23</v>
      </c>
      <c r="H239" s="18">
        <v>27340</v>
      </c>
      <c r="I239" s="18">
        <v>57.63</v>
      </c>
      <c r="J239" s="18"/>
      <c r="K239" s="18">
        <v>437.22</v>
      </c>
      <c r="L239" s="19">
        <f t="shared" si="4"/>
        <v>29212.58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38564</v>
      </c>
      <c r="I243" s="18"/>
      <c r="J243" s="18"/>
      <c r="K243" s="18"/>
      <c r="L243" s="19">
        <f t="shared" si="4"/>
        <v>38564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1277.5</v>
      </c>
      <c r="G246" s="41">
        <f t="shared" si="5"/>
        <v>100.23</v>
      </c>
      <c r="H246" s="41">
        <f t="shared" si="5"/>
        <v>2296711.46</v>
      </c>
      <c r="I246" s="41">
        <f t="shared" si="5"/>
        <v>57.63</v>
      </c>
      <c r="J246" s="41">
        <f t="shared" si="5"/>
        <v>0</v>
      </c>
      <c r="K246" s="41">
        <f t="shared" si="5"/>
        <v>437.22</v>
      </c>
      <c r="L246" s="41">
        <f t="shared" si="5"/>
        <v>2298584.04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15813.66</v>
      </c>
      <c r="I254" s="18"/>
      <c r="J254" s="18"/>
      <c r="K254" s="18"/>
      <c r="L254" s="19">
        <f t="shared" si="6"/>
        <v>15813.66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15813.66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15813.66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2805553.34</v>
      </c>
      <c r="G256" s="41">
        <f t="shared" si="8"/>
        <v>1150731.92</v>
      </c>
      <c r="H256" s="41">
        <f t="shared" si="8"/>
        <v>2915039.69</v>
      </c>
      <c r="I256" s="41">
        <f t="shared" si="8"/>
        <v>191428.18000000002</v>
      </c>
      <c r="J256" s="41">
        <f t="shared" si="8"/>
        <v>47191.340000000004</v>
      </c>
      <c r="K256" s="41">
        <f t="shared" si="8"/>
        <v>14120.46</v>
      </c>
      <c r="L256" s="41">
        <f t="shared" si="8"/>
        <v>7124064.9300000006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325000</v>
      </c>
      <c r="L259" s="19">
        <f>SUM(F259:K259)</f>
        <v>325000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144676.5</v>
      </c>
      <c r="L260" s="19">
        <f>SUM(F260:K260)</f>
        <v>144676.5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28082.880000000001</v>
      </c>
      <c r="L262" s="19">
        <f>SUM(F262:K262)</f>
        <v>28082.880000000001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20400</v>
      </c>
      <c r="L265" s="19">
        <f t="shared" si="9"/>
        <v>20400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518159.38</v>
      </c>
      <c r="L269" s="41">
        <f t="shared" si="9"/>
        <v>518159.38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2805553.34</v>
      </c>
      <c r="G270" s="42">
        <f t="shared" si="11"/>
        <v>1150731.92</v>
      </c>
      <c r="H270" s="42">
        <f t="shared" si="11"/>
        <v>2915039.69</v>
      </c>
      <c r="I270" s="42">
        <f t="shared" si="11"/>
        <v>191428.18000000002</v>
      </c>
      <c r="J270" s="42">
        <f t="shared" si="11"/>
        <v>47191.340000000004</v>
      </c>
      <c r="K270" s="42">
        <f t="shared" si="11"/>
        <v>532279.84</v>
      </c>
      <c r="L270" s="42">
        <f t="shared" si="11"/>
        <v>7642224.3100000005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23100.99</v>
      </c>
      <c r="G275" s="18">
        <v>1769.6</v>
      </c>
      <c r="H275" s="18"/>
      <c r="I275" s="18">
        <v>175.47</v>
      </c>
      <c r="J275" s="18"/>
      <c r="K275" s="18"/>
      <c r="L275" s="19">
        <f>SUM(F275:K275)</f>
        <v>25046.06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5842</v>
      </c>
      <c r="G278" s="18">
        <v>1141.55</v>
      </c>
      <c r="H278" s="18"/>
      <c r="I278" s="18"/>
      <c r="J278" s="18"/>
      <c r="K278" s="18"/>
      <c r="L278" s="19">
        <f>SUM(F278:K278)</f>
        <v>6983.55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>
        <v>1700</v>
      </c>
      <c r="H280" s="18"/>
      <c r="I280" s="18"/>
      <c r="J280" s="18"/>
      <c r="K280" s="18"/>
      <c r="L280" s="19">
        <f t="shared" ref="L280:L286" si="12">SUM(F280:K280)</f>
        <v>1700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>
        <v>371</v>
      </c>
      <c r="J281" s="18">
        <v>13015.06</v>
      </c>
      <c r="K281" s="18"/>
      <c r="L281" s="19">
        <f t="shared" si="12"/>
        <v>13386.06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28942.99</v>
      </c>
      <c r="G289" s="42">
        <f t="shared" si="13"/>
        <v>4611.1499999999996</v>
      </c>
      <c r="H289" s="42">
        <f t="shared" si="13"/>
        <v>0</v>
      </c>
      <c r="I289" s="42">
        <f t="shared" si="13"/>
        <v>546.47</v>
      </c>
      <c r="J289" s="42">
        <f t="shared" si="13"/>
        <v>13015.06</v>
      </c>
      <c r="K289" s="42">
        <f t="shared" si="13"/>
        <v>0</v>
      </c>
      <c r="L289" s="41">
        <f t="shared" si="13"/>
        <v>47115.67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28942.99</v>
      </c>
      <c r="G337" s="41">
        <f t="shared" si="20"/>
        <v>4611.1499999999996</v>
      </c>
      <c r="H337" s="41">
        <f t="shared" si="20"/>
        <v>0</v>
      </c>
      <c r="I337" s="41">
        <f t="shared" si="20"/>
        <v>546.47</v>
      </c>
      <c r="J337" s="41">
        <f t="shared" si="20"/>
        <v>13015.06</v>
      </c>
      <c r="K337" s="41">
        <f t="shared" si="20"/>
        <v>0</v>
      </c>
      <c r="L337" s="41">
        <f t="shared" si="20"/>
        <v>47115.67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28942.99</v>
      </c>
      <c r="G351" s="41">
        <f>G337</f>
        <v>4611.1499999999996</v>
      </c>
      <c r="H351" s="41">
        <f>H337</f>
        <v>0</v>
      </c>
      <c r="I351" s="41">
        <f>I337</f>
        <v>546.47</v>
      </c>
      <c r="J351" s="41">
        <f>J337</f>
        <v>13015.06</v>
      </c>
      <c r="K351" s="47">
        <f>K337+K350</f>
        <v>0</v>
      </c>
      <c r="L351" s="41">
        <f>L337+L350</f>
        <v>47115.67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44029.85</v>
      </c>
      <c r="G357" s="18">
        <v>17932.89</v>
      </c>
      <c r="H357" s="18">
        <v>3872.2</v>
      </c>
      <c r="I357" s="18">
        <v>38210.559999999998</v>
      </c>
      <c r="J357" s="18"/>
      <c r="K357" s="18"/>
      <c r="L357" s="13">
        <f>SUM(F357:K357)</f>
        <v>104045.5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44029.85</v>
      </c>
      <c r="G361" s="47">
        <f t="shared" si="22"/>
        <v>17932.89</v>
      </c>
      <c r="H361" s="47">
        <f t="shared" si="22"/>
        <v>3872.2</v>
      </c>
      <c r="I361" s="47">
        <f t="shared" si="22"/>
        <v>38210.559999999998</v>
      </c>
      <c r="J361" s="47">
        <f t="shared" si="22"/>
        <v>0</v>
      </c>
      <c r="K361" s="47">
        <f t="shared" si="22"/>
        <v>0</v>
      </c>
      <c r="L361" s="47">
        <f t="shared" si="22"/>
        <v>104045.5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36020.89</v>
      </c>
      <c r="G366" s="18"/>
      <c r="H366" s="18"/>
      <c r="I366" s="56">
        <f>SUM(F366:H366)</f>
        <v>36020.89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2189.67</v>
      </c>
      <c r="G367" s="63"/>
      <c r="H367" s="63"/>
      <c r="I367" s="56">
        <f>SUM(F367:H367)</f>
        <v>2189.67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38210.559999999998</v>
      </c>
      <c r="G368" s="47">
        <f>SUM(G366:G367)</f>
        <v>0</v>
      </c>
      <c r="H368" s="47">
        <f>SUM(H366:H367)</f>
        <v>0</v>
      </c>
      <c r="I368" s="47">
        <f>SUM(I366:I367)</f>
        <v>38210.559999999998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20400</v>
      </c>
      <c r="H395" s="18">
        <v>34.909999999999997</v>
      </c>
      <c r="I395" s="18"/>
      <c r="J395" s="24" t="s">
        <v>289</v>
      </c>
      <c r="K395" s="24" t="s">
        <v>289</v>
      </c>
      <c r="L395" s="56">
        <f t="shared" si="26"/>
        <v>20434.91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>
        <v>10.68</v>
      </c>
      <c r="I397" s="18"/>
      <c r="J397" s="24" t="s">
        <v>289</v>
      </c>
      <c r="K397" s="24" t="s">
        <v>289</v>
      </c>
      <c r="L397" s="56">
        <f t="shared" si="26"/>
        <v>10.68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>
        <v>243.13</v>
      </c>
      <c r="I399" s="18"/>
      <c r="J399" s="24" t="s">
        <v>289</v>
      </c>
      <c r="K399" s="24" t="s">
        <v>289</v>
      </c>
      <c r="L399" s="56">
        <f t="shared" si="26"/>
        <v>243.13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20400</v>
      </c>
      <c r="H400" s="47">
        <f>SUM(H394:H399)</f>
        <v>288.71999999999997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20688.72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20400</v>
      </c>
      <c r="H407" s="47">
        <f>H392+H400+H406</f>
        <v>288.71999999999997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20688.72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>
        <v>5684</v>
      </c>
      <c r="I421" s="18"/>
      <c r="J421" s="18">
        <v>126107.3</v>
      </c>
      <c r="K421" s="18">
        <v>200859.56</v>
      </c>
      <c r="L421" s="56">
        <f t="shared" si="29"/>
        <v>332650.86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>
        <v>60000</v>
      </c>
      <c r="L423" s="56">
        <f t="shared" si="29"/>
        <v>60000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5684</v>
      </c>
      <c r="I426" s="47">
        <f t="shared" si="30"/>
        <v>0</v>
      </c>
      <c r="J426" s="47">
        <f t="shared" si="30"/>
        <v>126107.3</v>
      </c>
      <c r="K426" s="47">
        <f t="shared" si="30"/>
        <v>260859.56</v>
      </c>
      <c r="L426" s="47">
        <f t="shared" si="30"/>
        <v>392650.86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5684</v>
      </c>
      <c r="I433" s="47">
        <f t="shared" si="32"/>
        <v>0</v>
      </c>
      <c r="J433" s="47">
        <f t="shared" si="32"/>
        <v>126107.3</v>
      </c>
      <c r="K433" s="47">
        <f t="shared" si="32"/>
        <v>260859.56</v>
      </c>
      <c r="L433" s="47">
        <f t="shared" si="32"/>
        <v>392650.86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>
        <v>21181.95</v>
      </c>
      <c r="H439" s="18"/>
      <c r="I439" s="56">
        <f t="shared" si="33"/>
        <v>21181.95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21181.95</v>
      </c>
      <c r="H445" s="13">
        <f>SUM(H438:H444)</f>
        <v>0</v>
      </c>
      <c r="I445" s="13">
        <f>SUM(I438:I444)</f>
        <v>21181.95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21181.95</v>
      </c>
      <c r="H458" s="18"/>
      <c r="I458" s="56">
        <f t="shared" si="34"/>
        <v>21181.95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21181.95</v>
      </c>
      <c r="H459" s="83">
        <f>SUM(H453:H458)</f>
        <v>0</v>
      </c>
      <c r="I459" s="83">
        <f>SUM(I453:I458)</f>
        <v>21181.95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21181.95</v>
      </c>
      <c r="H460" s="42">
        <f>H451+H459</f>
        <v>0</v>
      </c>
      <c r="I460" s="42">
        <f>I451+I459</f>
        <v>21181.95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125807.16</v>
      </c>
      <c r="G464" s="18">
        <v>2738.68</v>
      </c>
      <c r="H464" s="18"/>
      <c r="I464" s="18"/>
      <c r="J464" s="18">
        <v>393144.09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7772898.8499999996</v>
      </c>
      <c r="G467" s="18">
        <v>104045.5</v>
      </c>
      <c r="H467" s="18">
        <v>47115.67</v>
      </c>
      <c r="I467" s="18"/>
      <c r="J467" s="18">
        <v>20688.72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>
        <v>36.29</v>
      </c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7772898.8499999996</v>
      </c>
      <c r="G469" s="53">
        <f>SUM(G467:G468)</f>
        <v>104081.79</v>
      </c>
      <c r="H469" s="53">
        <f>SUM(H467:H468)</f>
        <v>47115.67</v>
      </c>
      <c r="I469" s="53">
        <f>SUM(I467:I468)</f>
        <v>0</v>
      </c>
      <c r="J469" s="53">
        <f>SUM(J467:J468)</f>
        <v>20688.72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7642224.3099999996</v>
      </c>
      <c r="G471" s="18">
        <v>104045.5</v>
      </c>
      <c r="H471" s="18">
        <v>47115.67</v>
      </c>
      <c r="I471" s="18"/>
      <c r="J471" s="18">
        <v>392650.86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7642224.3099999996</v>
      </c>
      <c r="G473" s="53">
        <f>SUM(G471:G472)</f>
        <v>104045.5</v>
      </c>
      <c r="H473" s="53">
        <f>SUM(H471:H472)</f>
        <v>47115.67</v>
      </c>
      <c r="I473" s="53">
        <f>SUM(I471:I472)</f>
        <v>0</v>
      </c>
      <c r="J473" s="53">
        <f>SUM(J471:J472)</f>
        <v>392650.86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256481.70000000019</v>
      </c>
      <c r="G475" s="53">
        <f>(G464+G469)- G473</f>
        <v>2774.9699999999866</v>
      </c>
      <c r="H475" s="53">
        <f>(H464+H469)- H473</f>
        <v>0</v>
      </c>
      <c r="I475" s="53">
        <f>(I464+I469)- I473</f>
        <v>0</v>
      </c>
      <c r="J475" s="53">
        <f>(J464+J469)- J473</f>
        <v>21181.95000000007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6473515</v>
      </c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4.4400000000000004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3545000</v>
      </c>
      <c r="G494" s="18"/>
      <c r="H494" s="18"/>
      <c r="I494" s="18"/>
      <c r="J494" s="18"/>
      <c r="K494" s="53">
        <f>SUM(F494:J494)</f>
        <v>3545000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325000</v>
      </c>
      <c r="G496" s="18"/>
      <c r="H496" s="18"/>
      <c r="I496" s="18"/>
      <c r="J496" s="18"/>
      <c r="K496" s="53">
        <f t="shared" si="35"/>
        <v>325000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3220000</v>
      </c>
      <c r="G497" s="204"/>
      <c r="H497" s="204"/>
      <c r="I497" s="204"/>
      <c r="J497" s="204"/>
      <c r="K497" s="205">
        <f t="shared" si="35"/>
        <v>3220000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770128.75</v>
      </c>
      <c r="G498" s="18"/>
      <c r="H498" s="18"/>
      <c r="I498" s="18"/>
      <c r="J498" s="18"/>
      <c r="K498" s="53">
        <f t="shared" si="35"/>
        <v>770128.75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3990128.75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3990128.75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325000</v>
      </c>
      <c r="G500" s="204"/>
      <c r="H500" s="204"/>
      <c r="I500" s="204"/>
      <c r="J500" s="204"/>
      <c r="K500" s="205">
        <f t="shared" si="35"/>
        <v>325000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141870</v>
      </c>
      <c r="G501" s="18"/>
      <c r="H501" s="18"/>
      <c r="I501" s="18"/>
      <c r="J501" s="18"/>
      <c r="K501" s="53">
        <f t="shared" si="35"/>
        <v>141870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466870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466870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312805.46999999997</v>
      </c>
      <c r="G520" s="18">
        <v>124257.14</v>
      </c>
      <c r="H520" s="18">
        <v>24460.34</v>
      </c>
      <c r="I520" s="18">
        <v>3450.08</v>
      </c>
      <c r="J520" s="18">
        <v>1963.85</v>
      </c>
      <c r="K520" s="18"/>
      <c r="L520" s="88">
        <f>SUM(F520:K520)</f>
        <v>466936.88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19090.75</v>
      </c>
      <c r="G522" s="18">
        <v>7775.46</v>
      </c>
      <c r="H522" s="18">
        <v>73617.05</v>
      </c>
      <c r="I522" s="18"/>
      <c r="J522" s="18"/>
      <c r="K522" s="18"/>
      <c r="L522" s="88">
        <f>SUM(F522:K522)</f>
        <v>100483.26000000001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331896.21999999997</v>
      </c>
      <c r="G523" s="108">
        <f t="shared" ref="G523:L523" si="36">SUM(G520:G522)</f>
        <v>132032.6</v>
      </c>
      <c r="H523" s="108">
        <f t="shared" si="36"/>
        <v>98077.39</v>
      </c>
      <c r="I523" s="108">
        <f t="shared" si="36"/>
        <v>3450.08</v>
      </c>
      <c r="J523" s="108">
        <f t="shared" si="36"/>
        <v>1963.85</v>
      </c>
      <c r="K523" s="108">
        <f t="shared" si="36"/>
        <v>0</v>
      </c>
      <c r="L523" s="89">
        <f t="shared" si="36"/>
        <v>567420.14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123591.59</v>
      </c>
      <c r="G525" s="18">
        <v>41989.32</v>
      </c>
      <c r="H525" s="18">
        <v>8393.86</v>
      </c>
      <c r="I525" s="18">
        <v>308.27</v>
      </c>
      <c r="J525" s="18">
        <v>698</v>
      </c>
      <c r="K525" s="18"/>
      <c r="L525" s="88">
        <f>SUM(F525:K525)</f>
        <v>174981.04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123591.59</v>
      </c>
      <c r="G528" s="89">
        <f t="shared" ref="G528:L528" si="37">SUM(G525:G527)</f>
        <v>41989.32</v>
      </c>
      <c r="H528" s="89">
        <f t="shared" si="37"/>
        <v>8393.86</v>
      </c>
      <c r="I528" s="89">
        <f t="shared" si="37"/>
        <v>308.27</v>
      </c>
      <c r="J528" s="89">
        <f t="shared" si="37"/>
        <v>698</v>
      </c>
      <c r="K528" s="89">
        <f t="shared" si="37"/>
        <v>0</v>
      </c>
      <c r="L528" s="89">
        <f t="shared" si="37"/>
        <v>174981.04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8720.2900000000009</v>
      </c>
      <c r="G530" s="18">
        <v>3201.83</v>
      </c>
      <c r="H530" s="18">
        <v>921.73</v>
      </c>
      <c r="I530" s="18">
        <v>333.7</v>
      </c>
      <c r="J530" s="18">
        <v>61.8</v>
      </c>
      <c r="K530" s="18">
        <v>73.290000000000006</v>
      </c>
      <c r="L530" s="88">
        <f>SUM(F530:K530)</f>
        <v>13312.640000000001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13080.43</v>
      </c>
      <c r="G532" s="18">
        <v>4802.75</v>
      </c>
      <c r="H532" s="18">
        <v>1382.59</v>
      </c>
      <c r="I532" s="18">
        <v>500.56</v>
      </c>
      <c r="J532" s="18">
        <v>92.7</v>
      </c>
      <c r="K532" s="18">
        <v>109.94</v>
      </c>
      <c r="L532" s="88">
        <f>SUM(F532:K532)</f>
        <v>19968.97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21800.720000000001</v>
      </c>
      <c r="G533" s="89">
        <f t="shared" ref="G533:L533" si="38">SUM(G530:G532)</f>
        <v>8004.58</v>
      </c>
      <c r="H533" s="89">
        <f t="shared" si="38"/>
        <v>2304.3199999999997</v>
      </c>
      <c r="I533" s="89">
        <f t="shared" si="38"/>
        <v>834.26</v>
      </c>
      <c r="J533" s="89">
        <f t="shared" si="38"/>
        <v>154.5</v>
      </c>
      <c r="K533" s="89">
        <f t="shared" si="38"/>
        <v>183.23000000000002</v>
      </c>
      <c r="L533" s="89">
        <f t="shared" si="38"/>
        <v>33281.61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1461.72</v>
      </c>
      <c r="I535" s="18"/>
      <c r="J535" s="18"/>
      <c r="K535" s="18"/>
      <c r="L535" s="88">
        <f>SUM(F535:K535)</f>
        <v>1461.72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1461.72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1461.72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8454.1299999999992</v>
      </c>
      <c r="I540" s="18"/>
      <c r="J540" s="18"/>
      <c r="K540" s="18"/>
      <c r="L540" s="88">
        <f>SUM(F540:K540)</f>
        <v>8454.1299999999992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2924</v>
      </c>
      <c r="I542" s="18"/>
      <c r="J542" s="18"/>
      <c r="K542" s="18"/>
      <c r="L542" s="88">
        <f>SUM(F542:K542)</f>
        <v>2924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11378.13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11378.13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477288.52999999991</v>
      </c>
      <c r="G544" s="89">
        <f t="shared" ref="G544:L544" si="41">G523+G528+G533+G538+G543</f>
        <v>182026.5</v>
      </c>
      <c r="H544" s="89">
        <f t="shared" si="41"/>
        <v>121615.42000000001</v>
      </c>
      <c r="I544" s="89">
        <f t="shared" si="41"/>
        <v>4592.6099999999997</v>
      </c>
      <c r="J544" s="89">
        <f t="shared" si="41"/>
        <v>2816.35</v>
      </c>
      <c r="K544" s="89">
        <f t="shared" si="41"/>
        <v>183.23000000000002</v>
      </c>
      <c r="L544" s="89">
        <f t="shared" si="41"/>
        <v>788522.64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466936.88</v>
      </c>
      <c r="G548" s="87">
        <f>L525</f>
        <v>174981.04</v>
      </c>
      <c r="H548" s="87">
        <f>L530</f>
        <v>13312.640000000001</v>
      </c>
      <c r="I548" s="87">
        <f>L535</f>
        <v>1461.72</v>
      </c>
      <c r="J548" s="87">
        <f>L540</f>
        <v>8454.1299999999992</v>
      </c>
      <c r="K548" s="87">
        <f>SUM(F548:J548)</f>
        <v>665146.41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100483.26000000001</v>
      </c>
      <c r="G550" s="87">
        <f>L527</f>
        <v>0</v>
      </c>
      <c r="H550" s="87">
        <f>L532</f>
        <v>19968.97</v>
      </c>
      <c r="I550" s="87">
        <f>L537</f>
        <v>0</v>
      </c>
      <c r="J550" s="87">
        <f>L542</f>
        <v>2924</v>
      </c>
      <c r="K550" s="87">
        <f>SUM(F550:J550)</f>
        <v>123376.23000000001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567420.14</v>
      </c>
      <c r="G551" s="89">
        <f t="shared" si="42"/>
        <v>174981.04</v>
      </c>
      <c r="H551" s="89">
        <f t="shared" si="42"/>
        <v>33281.61</v>
      </c>
      <c r="I551" s="89">
        <f t="shared" si="42"/>
        <v>1461.72</v>
      </c>
      <c r="J551" s="89">
        <f t="shared" si="42"/>
        <v>11378.13</v>
      </c>
      <c r="K551" s="89">
        <f t="shared" si="42"/>
        <v>788522.64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11458</v>
      </c>
      <c r="G561" s="18">
        <v>4666.4799999999996</v>
      </c>
      <c r="H561" s="18"/>
      <c r="I561" s="18"/>
      <c r="J561" s="18"/>
      <c r="K561" s="18"/>
      <c r="L561" s="88">
        <f>SUM(F561:K561)</f>
        <v>16124.48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11458</v>
      </c>
      <c r="G564" s="89">
        <f t="shared" si="44"/>
        <v>4666.4799999999996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16124.48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>
        <v>48444</v>
      </c>
      <c r="G566" s="18">
        <v>19729.16</v>
      </c>
      <c r="H566" s="18"/>
      <c r="I566" s="18"/>
      <c r="J566" s="18"/>
      <c r="K566" s="18"/>
      <c r="L566" s="88">
        <f>SUM(F566:K566)</f>
        <v>68173.16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48444</v>
      </c>
      <c r="G569" s="193">
        <f t="shared" ref="G569:L569" si="45">SUM(G566:G568)</f>
        <v>19729.16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68173.16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59902</v>
      </c>
      <c r="G570" s="89">
        <f t="shared" ref="G570:L570" si="46">G559+G564+G569</f>
        <v>24395.64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84297.64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2163484.1</v>
      </c>
      <c r="I574" s="87">
        <f>SUM(F574:H574)</f>
        <v>2163484.1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>
        <v>26452.98</v>
      </c>
      <c r="I578" s="87">
        <f t="shared" si="47"/>
        <v>26452.98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700</v>
      </c>
      <c r="G581" s="18"/>
      <c r="H581" s="18">
        <v>40870.379999999997</v>
      </c>
      <c r="I581" s="87">
        <f t="shared" si="47"/>
        <v>41570.379999999997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166320</v>
      </c>
      <c r="I590" s="18"/>
      <c r="J590" s="18">
        <v>35640</v>
      </c>
      <c r="K590" s="104">
        <f t="shared" ref="K590:K596" si="48">SUM(H590:J590)</f>
        <v>201960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8454.1299999999992</v>
      </c>
      <c r="I591" s="18"/>
      <c r="J591" s="18">
        <v>2924</v>
      </c>
      <c r="K591" s="104">
        <f t="shared" si="48"/>
        <v>11378.13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4129.0600000000004</v>
      </c>
      <c r="I593" s="18"/>
      <c r="J593" s="18"/>
      <c r="K593" s="104">
        <f t="shared" si="48"/>
        <v>4129.0600000000004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8405.39</v>
      </c>
      <c r="I594" s="18"/>
      <c r="J594" s="18"/>
      <c r="K594" s="104">
        <f t="shared" si="48"/>
        <v>8405.39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187308.58000000002</v>
      </c>
      <c r="I597" s="108">
        <f>SUM(I590:I596)</f>
        <v>0</v>
      </c>
      <c r="J597" s="108">
        <f>SUM(J590:J596)</f>
        <v>38564</v>
      </c>
      <c r="K597" s="108">
        <f>SUM(K590:K596)</f>
        <v>225872.58000000002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60206.400000000001</v>
      </c>
      <c r="I603" s="18"/>
      <c r="J603" s="18"/>
      <c r="K603" s="104">
        <f>SUM(H603:J603)</f>
        <v>60206.400000000001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60206.400000000001</v>
      </c>
      <c r="I604" s="108">
        <f>SUM(I601:I603)</f>
        <v>0</v>
      </c>
      <c r="J604" s="108">
        <f>SUM(J601:J603)</f>
        <v>0</v>
      </c>
      <c r="K604" s="108">
        <f>SUM(K601:K603)</f>
        <v>60206.400000000001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9474.43</v>
      </c>
      <c r="G610" s="18">
        <v>713.67</v>
      </c>
      <c r="H610" s="18">
        <v>1450</v>
      </c>
      <c r="I610" s="18"/>
      <c r="J610" s="18"/>
      <c r="K610" s="18"/>
      <c r="L610" s="88">
        <f>SUM(F610:K610)</f>
        <v>11638.1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9474.43</v>
      </c>
      <c r="G613" s="108">
        <f t="shared" si="49"/>
        <v>713.67</v>
      </c>
      <c r="H613" s="108">
        <f t="shared" si="49"/>
        <v>1450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11638.1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412044.72</v>
      </c>
      <c r="H616" s="109">
        <f>SUM(F51)</f>
        <v>412044.72000000003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5974.2099999999991</v>
      </c>
      <c r="H617" s="109">
        <f>SUM(G51)</f>
        <v>5974.2099999999991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622.24</v>
      </c>
      <c r="H618" s="109">
        <f>SUM(H51)</f>
        <v>622.24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21181.95</v>
      </c>
      <c r="H620" s="109">
        <f>SUM(J51)</f>
        <v>21181.95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256481.7</v>
      </c>
      <c r="H621" s="109">
        <f>F475</f>
        <v>256481.70000000019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2774.97</v>
      </c>
      <c r="H622" s="109">
        <f>G475</f>
        <v>2774.9699999999866</v>
      </c>
      <c r="I622" s="121" t="s">
        <v>102</v>
      </c>
      <c r="J622" s="109">
        <f t="shared" si="50"/>
        <v>1.3187673175707459E-11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21181.95</v>
      </c>
      <c r="H625" s="109">
        <f>J475</f>
        <v>21181.95000000007</v>
      </c>
      <c r="I625" s="140" t="s">
        <v>105</v>
      </c>
      <c r="J625" s="109">
        <f t="shared" si="50"/>
        <v>-6.9121597334742546E-11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7772898.8499999987</v>
      </c>
      <c r="H626" s="104">
        <f>SUM(F467)</f>
        <v>7772898.8499999996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104045.5</v>
      </c>
      <c r="H627" s="104">
        <f>SUM(G467)</f>
        <v>104045.5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47115.67</v>
      </c>
      <c r="H628" s="104">
        <f>SUM(H467)</f>
        <v>47115.67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20688.72</v>
      </c>
      <c r="H630" s="104">
        <f>SUM(J467)</f>
        <v>20688.72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7642224.3100000005</v>
      </c>
      <c r="H631" s="104">
        <f>SUM(F471)</f>
        <v>7642224.3099999996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47115.67</v>
      </c>
      <c r="H632" s="104">
        <f>SUM(H471)</f>
        <v>47115.67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38210.559999999998</v>
      </c>
      <c r="H633" s="104">
        <f>I368</f>
        <v>38210.559999999998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104045.5</v>
      </c>
      <c r="H634" s="104">
        <f>SUM(G471)</f>
        <v>104045.5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20688.72</v>
      </c>
      <c r="H636" s="164">
        <f>SUM(J467)</f>
        <v>20688.72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392650.86</v>
      </c>
      <c r="H637" s="164">
        <f>SUM(J471)</f>
        <v>392650.86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21181.95</v>
      </c>
      <c r="H639" s="104">
        <f>SUM(G460)</f>
        <v>21181.95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21181.95</v>
      </c>
      <c r="H641" s="104">
        <f>SUM(I460)</f>
        <v>21181.95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288.72000000000003</v>
      </c>
      <c r="H643" s="104">
        <f>H407</f>
        <v>288.71999999999997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20400</v>
      </c>
      <c r="H644" s="104">
        <f>G407</f>
        <v>20400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20688.72</v>
      </c>
      <c r="H645" s="104">
        <f>L407</f>
        <v>20688.72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225872.58000000002</v>
      </c>
      <c r="H646" s="104">
        <f>L207+L225+L243</f>
        <v>225872.58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60206.400000000001</v>
      </c>
      <c r="H647" s="104">
        <f>(J256+J337)-(J254+J335)</f>
        <v>60206.400000000001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187308.58</v>
      </c>
      <c r="H648" s="104">
        <f>H597</f>
        <v>187308.58000000002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38564</v>
      </c>
      <c r="H650" s="104">
        <f>J597</f>
        <v>38564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28082.880000000001</v>
      </c>
      <c r="H651" s="104">
        <f>K262+K344</f>
        <v>28082.880000000001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20400</v>
      </c>
      <c r="H654" s="104">
        <f>K265+K346</f>
        <v>20400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4960828.4000000004</v>
      </c>
      <c r="G659" s="19">
        <f>(L228+L308+L358)</f>
        <v>0</v>
      </c>
      <c r="H659" s="19">
        <f>(L246+L327+L359)</f>
        <v>2298584.04</v>
      </c>
      <c r="I659" s="19">
        <f>SUM(F659:H659)</f>
        <v>7259412.4400000004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61468.37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61468.37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187308.58</v>
      </c>
      <c r="G661" s="19">
        <f>(L225+L305)-(J225+J305)</f>
        <v>0</v>
      </c>
      <c r="H661" s="19">
        <f>(L243+L324)-(J243+J324)</f>
        <v>38564</v>
      </c>
      <c r="I661" s="19">
        <f>SUM(F661:H661)</f>
        <v>225872.58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72544.5</v>
      </c>
      <c r="G662" s="199">
        <f>SUM(G574:G586)+SUM(I601:I603)+L611</f>
        <v>0</v>
      </c>
      <c r="H662" s="199">
        <f>SUM(H574:H586)+SUM(J601:J603)+L612</f>
        <v>2230807.46</v>
      </c>
      <c r="I662" s="19">
        <f>SUM(F662:H662)</f>
        <v>2303351.96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4639506.95</v>
      </c>
      <c r="G663" s="19">
        <f>G659-SUM(G660:G662)</f>
        <v>0</v>
      </c>
      <c r="H663" s="19">
        <f>H659-SUM(H660:H662)</f>
        <v>29212.580000000075</v>
      </c>
      <c r="I663" s="19">
        <f>I659-SUM(I660:I662)</f>
        <v>4668719.53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360.77</v>
      </c>
      <c r="G664" s="248"/>
      <c r="H664" s="248"/>
      <c r="I664" s="19">
        <f>SUM(F664:H664)</f>
        <v>360.77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12860.01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12940.99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>
        <v>-29212.58</v>
      </c>
      <c r="I668" s="19">
        <f>SUM(F668:H668)</f>
        <v>-29212.58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12860.01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12860.01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31" sqref="C3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GREENLAND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1629097.04</v>
      </c>
      <c r="C9" s="229">
        <f>'DOE25'!G196+'DOE25'!G214+'DOE25'!G232+'DOE25'!G275+'DOE25'!G294+'DOE25'!G313</f>
        <v>655874.51</v>
      </c>
    </row>
    <row r="10" spans="1:3" x14ac:dyDescent="0.2">
      <c r="A10" t="s">
        <v>779</v>
      </c>
      <c r="B10" s="240">
        <v>1505632.21</v>
      </c>
      <c r="C10" s="240">
        <v>606159.22</v>
      </c>
    </row>
    <row r="11" spans="1:3" x14ac:dyDescent="0.2">
      <c r="A11" t="s">
        <v>780</v>
      </c>
      <c r="B11" s="240">
        <v>61981.87</v>
      </c>
      <c r="C11" s="240">
        <v>24988.82</v>
      </c>
    </row>
    <row r="12" spans="1:3" x14ac:dyDescent="0.2">
      <c r="A12" t="s">
        <v>781</v>
      </c>
      <c r="B12" s="240">
        <v>61482.96</v>
      </c>
      <c r="C12" s="240">
        <v>24726.47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1629097.04</v>
      </c>
      <c r="C13" s="231">
        <f>SUM(C10:C12)</f>
        <v>655874.50999999989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512865.79</v>
      </c>
      <c r="C18" s="229">
        <f>'DOE25'!G197+'DOE25'!G215+'DOE25'!G233+'DOE25'!G276+'DOE25'!G295+'DOE25'!G314</f>
        <v>208884.72</v>
      </c>
    </row>
    <row r="19" spans="1:3" x14ac:dyDescent="0.2">
      <c r="A19" t="s">
        <v>779</v>
      </c>
      <c r="B19" s="240">
        <v>276391.96000000002</v>
      </c>
      <c r="C19" s="240">
        <v>112567.98</v>
      </c>
    </row>
    <row r="20" spans="1:3" x14ac:dyDescent="0.2">
      <c r="A20" t="s">
        <v>780</v>
      </c>
      <c r="B20" s="240">
        <v>157670.99</v>
      </c>
      <c r="C20" s="240">
        <v>64211.17</v>
      </c>
    </row>
    <row r="21" spans="1:3" x14ac:dyDescent="0.2">
      <c r="A21" t="s">
        <v>781</v>
      </c>
      <c r="B21" s="240">
        <v>78802.84</v>
      </c>
      <c r="C21" s="240">
        <v>32105.57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512865.79000000004</v>
      </c>
      <c r="C22" s="231">
        <f>SUM(C19:C21)</f>
        <v>208884.72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>
        <v>0</v>
      </c>
      <c r="C28" s="240">
        <v>0</v>
      </c>
    </row>
    <row r="29" spans="1:3" x14ac:dyDescent="0.2">
      <c r="A29" t="s">
        <v>780</v>
      </c>
      <c r="B29" s="240">
        <v>0</v>
      </c>
      <c r="C29" s="240">
        <v>0</v>
      </c>
    </row>
    <row r="30" spans="1:3" x14ac:dyDescent="0.2">
      <c r="A30" t="s">
        <v>781</v>
      </c>
      <c r="B30" s="240">
        <v>0</v>
      </c>
      <c r="C30" s="240">
        <v>0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48528.91</v>
      </c>
      <c r="C36" s="235">
        <f>'DOE25'!G199+'DOE25'!G217+'DOE25'!G235+'DOE25'!G278+'DOE25'!G297+'DOE25'!G316</f>
        <v>4356.99</v>
      </c>
    </row>
    <row r="37" spans="1:3" x14ac:dyDescent="0.2">
      <c r="A37" t="s">
        <v>779</v>
      </c>
      <c r="B37" s="240">
        <v>5400</v>
      </c>
      <c r="C37" s="240">
        <v>484.93</v>
      </c>
    </row>
    <row r="38" spans="1:3" x14ac:dyDescent="0.2">
      <c r="A38" t="s">
        <v>780</v>
      </c>
      <c r="B38" s="240">
        <v>3451.93</v>
      </c>
      <c r="C38" s="240">
        <v>310.22000000000003</v>
      </c>
    </row>
    <row r="39" spans="1:3" x14ac:dyDescent="0.2">
      <c r="A39" t="s">
        <v>781</v>
      </c>
      <c r="B39" s="240">
        <v>39676.980000000003</v>
      </c>
      <c r="C39" s="240">
        <v>3561.84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48528.91</v>
      </c>
      <c r="C40" s="231">
        <f>SUM(C37:C39)</f>
        <v>4356.99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GREENLAND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5364413.1899999995</v>
      </c>
      <c r="D5" s="20">
        <f>SUM('DOE25'!L196:L199)+SUM('DOE25'!L214:L217)+SUM('DOE25'!L232:L235)-F5-G5</f>
        <v>5347655.6499999994</v>
      </c>
      <c r="E5" s="243"/>
      <c r="F5" s="255">
        <f>SUM('DOE25'!J196:J199)+SUM('DOE25'!J214:J217)+SUM('DOE25'!J232:J235)</f>
        <v>16757.54</v>
      </c>
      <c r="G5" s="53">
        <f>SUM('DOE25'!K196:K199)+SUM('DOE25'!K214:K217)+SUM('DOE25'!K232:K235)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354016.97000000003</v>
      </c>
      <c r="D6" s="20">
        <f>'DOE25'!L201+'DOE25'!L219+'DOE25'!L237-F6-G6</f>
        <v>353318.97000000003</v>
      </c>
      <c r="E6" s="243"/>
      <c r="F6" s="255">
        <f>'DOE25'!J201+'DOE25'!J219+'DOE25'!J237</f>
        <v>698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158745.45000000004</v>
      </c>
      <c r="D7" s="20">
        <f>'DOE25'!L202+'DOE25'!L220+'DOE25'!L238-F7-G7</f>
        <v>131879.33000000002</v>
      </c>
      <c r="E7" s="243"/>
      <c r="F7" s="255">
        <f>'DOE25'!J202+'DOE25'!J220+'DOE25'!J238</f>
        <v>24628.98</v>
      </c>
      <c r="G7" s="53">
        <f>'DOE25'!K202+'DOE25'!K220+'DOE25'!K238</f>
        <v>2237.14</v>
      </c>
      <c r="H7" s="259"/>
    </row>
    <row r="8" spans="1:9" x14ac:dyDescent="0.2">
      <c r="A8" s="32">
        <v>2300</v>
      </c>
      <c r="B8" t="s">
        <v>802</v>
      </c>
      <c r="C8" s="245">
        <f t="shared" si="0"/>
        <v>164858.00000000003</v>
      </c>
      <c r="D8" s="243"/>
      <c r="E8" s="20">
        <f>'DOE25'!L203+'DOE25'!L221+'DOE25'!L239-F8-G8-D9-D11</f>
        <v>160485.68000000002</v>
      </c>
      <c r="F8" s="255">
        <f>'DOE25'!J203+'DOE25'!J221+'DOE25'!J239</f>
        <v>0</v>
      </c>
      <c r="G8" s="53">
        <f>'DOE25'!K203+'DOE25'!K221+'DOE25'!K239</f>
        <v>4372.32</v>
      </c>
      <c r="H8" s="259"/>
    </row>
    <row r="9" spans="1:9" x14ac:dyDescent="0.2">
      <c r="A9" s="32">
        <v>2310</v>
      </c>
      <c r="B9" t="s">
        <v>818</v>
      </c>
      <c r="C9" s="245">
        <f t="shared" si="0"/>
        <v>26565.84</v>
      </c>
      <c r="D9" s="244">
        <v>26565.84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4950</v>
      </c>
      <c r="D10" s="243"/>
      <c r="E10" s="244">
        <v>4950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100702</v>
      </c>
      <c r="D11" s="244">
        <v>100702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244073.28000000003</v>
      </c>
      <c r="D12" s="20">
        <f>'DOE25'!L204+'DOE25'!L222+'DOE25'!L240-F12-G12</f>
        <v>241631.28000000003</v>
      </c>
      <c r="E12" s="243"/>
      <c r="F12" s="255">
        <f>'DOE25'!J204+'DOE25'!J222+'DOE25'!J240</f>
        <v>1608</v>
      </c>
      <c r="G12" s="53">
        <f>'DOE25'!K204+'DOE25'!K222+'DOE25'!K240</f>
        <v>834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6677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6677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453601.43</v>
      </c>
      <c r="D14" s="20">
        <f>'DOE25'!L206+'DOE25'!L224+'DOE25'!L242-F14-G14</f>
        <v>450102.61</v>
      </c>
      <c r="E14" s="243"/>
      <c r="F14" s="255">
        <f>'DOE25'!J206+'DOE25'!J224+'DOE25'!J242</f>
        <v>3498.82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225872.58</v>
      </c>
      <c r="D15" s="20">
        <f>'DOE25'!L207+'DOE25'!L225+'DOE25'!L243-F15-G15</f>
        <v>225872.58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8725.5300000000007</v>
      </c>
      <c r="D16" s="243"/>
      <c r="E16" s="20">
        <f>'DOE25'!L208+'DOE25'!L226+'DOE25'!L244-F16-G16</f>
        <v>8725.5300000000007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15813.66</v>
      </c>
      <c r="D22" s="243"/>
      <c r="E22" s="243"/>
      <c r="F22" s="255">
        <f>'DOE25'!L254+'DOE25'!L335</f>
        <v>15813.66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469676.5</v>
      </c>
      <c r="D25" s="243"/>
      <c r="E25" s="243"/>
      <c r="F25" s="258"/>
      <c r="G25" s="256"/>
      <c r="H25" s="257">
        <f>'DOE25'!L259+'DOE25'!L260+'DOE25'!L340+'DOE25'!L341</f>
        <v>469676.5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68024.61</v>
      </c>
      <c r="D29" s="20">
        <f>'DOE25'!L357+'DOE25'!L358+'DOE25'!L359-'DOE25'!I366-F29-G29</f>
        <v>68024.61</v>
      </c>
      <c r="E29" s="243"/>
      <c r="F29" s="255">
        <f>'DOE25'!J357+'DOE25'!J358+'DOE25'!J359</f>
        <v>0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47115.67</v>
      </c>
      <c r="D31" s="20">
        <f>'DOE25'!L289+'DOE25'!L308+'DOE25'!L327+'DOE25'!L332+'DOE25'!L333+'DOE25'!L334-F31-G31</f>
        <v>34100.61</v>
      </c>
      <c r="E31" s="243"/>
      <c r="F31" s="255">
        <f>'DOE25'!J289+'DOE25'!J308+'DOE25'!J327+'DOE25'!J332+'DOE25'!J333+'DOE25'!J334</f>
        <v>13015.06</v>
      </c>
      <c r="G31" s="53">
        <f>'DOE25'!K289+'DOE25'!K308+'DOE25'!K327+'DOE25'!K332+'DOE25'!K333+'DOE25'!K334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6979853.4800000004</v>
      </c>
      <c r="E33" s="246">
        <f>SUM(E5:E31)</f>
        <v>174161.21000000002</v>
      </c>
      <c r="F33" s="246">
        <f>SUM(F5:F31)</f>
        <v>76020.06</v>
      </c>
      <c r="G33" s="246">
        <f>SUM(G5:G31)</f>
        <v>14120.46</v>
      </c>
      <c r="H33" s="246">
        <f>SUM(H5:H31)</f>
        <v>469676.5</v>
      </c>
    </row>
    <row r="35" spans="2:8" ht="12" thickBot="1" x14ac:dyDescent="0.25">
      <c r="B35" s="253" t="s">
        <v>847</v>
      </c>
      <c r="D35" s="254">
        <f>E33</f>
        <v>174161.21000000002</v>
      </c>
      <c r="E35" s="249"/>
    </row>
    <row r="36" spans="2:8" ht="12" thickTop="1" x14ac:dyDescent="0.2">
      <c r="B36" t="s">
        <v>815</v>
      </c>
      <c r="D36" s="20">
        <f>D33</f>
        <v>6979853.4800000004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GREENLAND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403431.57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21181.95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2065.66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5519.76</v>
      </c>
      <c r="D12" s="95">
        <f>'DOE25'!G13</f>
        <v>3199.24</v>
      </c>
      <c r="E12" s="95">
        <f>'DOE25'!H13</f>
        <v>622.24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1027.73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2774.97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412044.72</v>
      </c>
      <c r="D18" s="41">
        <f>SUM(D8:D17)</f>
        <v>5974.2099999999991</v>
      </c>
      <c r="E18" s="41">
        <f>SUM(E8:E17)</f>
        <v>622.24</v>
      </c>
      <c r="F18" s="41">
        <f>SUM(F8:F17)</f>
        <v>0</v>
      </c>
      <c r="G18" s="41">
        <f>SUM(G8:G17)</f>
        <v>21181.95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1443.42</v>
      </c>
      <c r="E21" s="95">
        <f>'DOE25'!H22</f>
        <v>622.24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67464.62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66608.210000000006</v>
      </c>
      <c r="D23" s="95">
        <f>'DOE25'!G24</f>
        <v>1755.82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21490.19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155563.02000000002</v>
      </c>
      <c r="D31" s="41">
        <f>SUM(D21:D30)</f>
        <v>3199.24</v>
      </c>
      <c r="E31" s="41">
        <f>SUM(E21:E30)</f>
        <v>622.24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2774.97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200859.56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21181.95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55622.14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256481.7</v>
      </c>
      <c r="D49" s="41">
        <f>SUM(D34:D48)</f>
        <v>2774.97</v>
      </c>
      <c r="E49" s="41">
        <f>SUM(E34:E48)</f>
        <v>0</v>
      </c>
      <c r="F49" s="41">
        <f>SUM(F34:F48)</f>
        <v>0</v>
      </c>
      <c r="G49" s="41">
        <f>SUM(G34:G48)</f>
        <v>21181.95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412044.72000000003</v>
      </c>
      <c r="D50" s="41">
        <f>D49+D31</f>
        <v>5974.2099999999991</v>
      </c>
      <c r="E50" s="41">
        <f>E49+E31</f>
        <v>622.24</v>
      </c>
      <c r="F50" s="41">
        <f>F49+F31</f>
        <v>0</v>
      </c>
      <c r="G50" s="41">
        <f>G49+G31</f>
        <v>21181.95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5322637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856.47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0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288.72000000000003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61468.37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22348.74</v>
      </c>
      <c r="D60" s="95">
        <f>SUM('DOE25'!G97:G109)</f>
        <v>0</v>
      </c>
      <c r="E60" s="95">
        <f>SUM('DOE25'!H97:H109)</f>
        <v>12455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23205.210000000003</v>
      </c>
      <c r="D61" s="130">
        <f>SUM(D56:D60)</f>
        <v>61468.37</v>
      </c>
      <c r="E61" s="130">
        <f>SUM(E56:E60)</f>
        <v>12455</v>
      </c>
      <c r="F61" s="130">
        <f>SUM(F56:F60)</f>
        <v>0</v>
      </c>
      <c r="G61" s="130">
        <f>SUM(G56:G60)</f>
        <v>288.72000000000003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5345842.21</v>
      </c>
      <c r="D62" s="22">
        <f>D55+D61</f>
        <v>61468.37</v>
      </c>
      <c r="E62" s="22">
        <f>E55+E61</f>
        <v>12455</v>
      </c>
      <c r="F62" s="22">
        <f>F55+F61</f>
        <v>0</v>
      </c>
      <c r="G62" s="22">
        <f>G55+G61</f>
        <v>288.72000000000003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489992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1549572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1856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2041420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110005.32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1017.24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110005.32</v>
      </c>
      <c r="D77" s="130">
        <f>SUM(D71:D76)</f>
        <v>1017.24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2151425.3199999998</v>
      </c>
      <c r="D80" s="130">
        <f>SUM(D78:D79)+D77+D69</f>
        <v>1017.24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74771.759999999995</v>
      </c>
      <c r="D87" s="95">
        <f>SUM('DOE25'!G152:G160)</f>
        <v>13477.01</v>
      </c>
      <c r="E87" s="95">
        <f>SUM('DOE25'!H152:H160)</f>
        <v>34660.67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74771.759999999995</v>
      </c>
      <c r="D90" s="131">
        <f>SUM(D84:D89)</f>
        <v>13477.01</v>
      </c>
      <c r="E90" s="131">
        <f>SUM(E84:E89)</f>
        <v>34660.67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28082.880000000001</v>
      </c>
      <c r="E95" s="95">
        <f>'DOE25'!H178</f>
        <v>0</v>
      </c>
      <c r="F95" s="95">
        <f>'DOE25'!I178</f>
        <v>0</v>
      </c>
      <c r="G95" s="95">
        <f>'DOE25'!J178</f>
        <v>20400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200859.56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200859.56</v>
      </c>
      <c r="D102" s="86">
        <f>SUM(D92:D101)</f>
        <v>28082.880000000001</v>
      </c>
      <c r="E102" s="86">
        <f>SUM(E92:E101)</f>
        <v>0</v>
      </c>
      <c r="F102" s="86">
        <f>SUM(F92:F101)</f>
        <v>0</v>
      </c>
      <c r="G102" s="86">
        <f>SUM(G92:G101)</f>
        <v>20400</v>
      </c>
    </row>
    <row r="103" spans="1:7" ht="12.75" thickTop="1" thickBot="1" x14ac:dyDescent="0.25">
      <c r="A103" s="33" t="s">
        <v>765</v>
      </c>
      <c r="C103" s="86">
        <f>C62+C80+C90+C102</f>
        <v>7772898.8499999987</v>
      </c>
      <c r="D103" s="86">
        <f>D62+D80+D90+D102</f>
        <v>104045.5</v>
      </c>
      <c r="E103" s="86">
        <f>E62+E80+E90+E102</f>
        <v>47115.67</v>
      </c>
      <c r="F103" s="86">
        <f>F62+F80+F90+F102</f>
        <v>0</v>
      </c>
      <c r="G103" s="86">
        <f>G62+G80+G102</f>
        <v>20688.72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4487445.93</v>
      </c>
      <c r="D108" s="24" t="s">
        <v>289</v>
      </c>
      <c r="E108" s="95">
        <f>('DOE25'!L275)+('DOE25'!L294)+('DOE25'!L313)</f>
        <v>25046.06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819089.86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57877.400000000009</v>
      </c>
      <c r="D111" s="24" t="s">
        <v>289</v>
      </c>
      <c r="E111" s="95">
        <f>+('DOE25'!L278)+('DOE25'!L297)+('DOE25'!L316)</f>
        <v>6983.55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5364413.1900000004</v>
      </c>
      <c r="D114" s="86">
        <f>SUM(D108:D113)</f>
        <v>0</v>
      </c>
      <c r="E114" s="86">
        <f>SUM(E108:E113)</f>
        <v>32029.61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354016.97000000003</v>
      </c>
      <c r="D117" s="24" t="s">
        <v>289</v>
      </c>
      <c r="E117" s="95">
        <f>+('DOE25'!L280)+('DOE25'!L299)+('DOE25'!L318)</f>
        <v>1700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158745.45000000004</v>
      </c>
      <c r="D118" s="24" t="s">
        <v>289</v>
      </c>
      <c r="E118" s="95">
        <f>+('DOE25'!L281)+('DOE25'!L300)+('DOE25'!L319)</f>
        <v>13386.06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292125.84000000003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244073.28000000003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6677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453601.43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225872.58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8725.5300000000007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104045.5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1743838.08</v>
      </c>
      <c r="D127" s="86">
        <f>SUM(D117:D126)</f>
        <v>104045.5</v>
      </c>
      <c r="E127" s="86">
        <f>SUM(E117:E126)</f>
        <v>15086.06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15813.66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325000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144676.5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260859.56</v>
      </c>
    </row>
    <row r="134" spans="1:7" x14ac:dyDescent="0.2">
      <c r="A134" t="s">
        <v>233</v>
      </c>
      <c r="B134" s="32" t="s">
        <v>234</v>
      </c>
      <c r="C134" s="95">
        <f>'DOE25'!L262</f>
        <v>28082.880000000001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20688.72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-288.72000000000116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533973.04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260859.56</v>
      </c>
    </row>
    <row r="144" spans="1:7" ht="12.75" thickTop="1" thickBot="1" x14ac:dyDescent="0.25">
      <c r="A144" s="33" t="s">
        <v>244</v>
      </c>
      <c r="C144" s="86">
        <f>(C114+C127+C143)</f>
        <v>7642224.3100000005</v>
      </c>
      <c r="D144" s="86">
        <f>(D114+D127+D143)</f>
        <v>104045.5</v>
      </c>
      <c r="E144" s="86">
        <f>(E114+E127+E143)</f>
        <v>47115.67</v>
      </c>
      <c r="F144" s="86">
        <f>(F114+F127+F143)</f>
        <v>0</v>
      </c>
      <c r="G144" s="86">
        <f>(G114+G127+G143)</f>
        <v>260859.56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08/02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08/22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6473515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4.4400000000000004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3545000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3545000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325000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325000</v>
      </c>
    </row>
    <row r="158" spans="1:9" x14ac:dyDescent="0.2">
      <c r="A158" s="22" t="s">
        <v>35</v>
      </c>
      <c r="B158" s="137">
        <f>'DOE25'!F497</f>
        <v>3220000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3220000</v>
      </c>
    </row>
    <row r="159" spans="1:9" x14ac:dyDescent="0.2">
      <c r="A159" s="22" t="s">
        <v>36</v>
      </c>
      <c r="B159" s="137">
        <f>'DOE25'!F498</f>
        <v>770128.75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770128.75</v>
      </c>
    </row>
    <row r="160" spans="1:9" x14ac:dyDescent="0.2">
      <c r="A160" s="22" t="s">
        <v>37</v>
      </c>
      <c r="B160" s="137">
        <f>'DOE25'!F499</f>
        <v>3990128.75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3990128.75</v>
      </c>
    </row>
    <row r="161" spans="1:7" x14ac:dyDescent="0.2">
      <c r="A161" s="22" t="s">
        <v>38</v>
      </c>
      <c r="B161" s="137">
        <f>'DOE25'!F500</f>
        <v>325000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325000</v>
      </c>
    </row>
    <row r="162" spans="1:7" x14ac:dyDescent="0.2">
      <c r="A162" s="22" t="s">
        <v>39</v>
      </c>
      <c r="B162" s="137">
        <f>'DOE25'!F501</f>
        <v>141870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141870</v>
      </c>
    </row>
    <row r="163" spans="1:7" x14ac:dyDescent="0.2">
      <c r="A163" s="22" t="s">
        <v>246</v>
      </c>
      <c r="B163" s="137">
        <f>'DOE25'!F502</f>
        <v>466870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466870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A55" sqref="A55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GREENLAND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12860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12860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4512492</v>
      </c>
      <c r="D10" s="182">
        <f>ROUND((C10/$C$28)*100,1)</f>
        <v>61.5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819090</v>
      </c>
      <c r="D11" s="182">
        <f>ROUND((C11/$C$28)*100,1)</f>
        <v>11.2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64861</v>
      </c>
      <c r="D13" s="182">
        <f>ROUND((C13/$C$28)*100,1)</f>
        <v>0.9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355717</v>
      </c>
      <c r="D15" s="182">
        <f t="shared" ref="D15:D27" si="0">ROUND((C15/$C$28)*100,1)</f>
        <v>4.8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172132</v>
      </c>
      <c r="D16" s="182">
        <f t="shared" si="0"/>
        <v>2.2999999999999998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300851</v>
      </c>
      <c r="D17" s="182">
        <f t="shared" si="0"/>
        <v>4.0999999999999996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244073</v>
      </c>
      <c r="D18" s="182">
        <f t="shared" si="0"/>
        <v>3.3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6677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453601</v>
      </c>
      <c r="D20" s="182">
        <f t="shared" si="0"/>
        <v>6.2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225873</v>
      </c>
      <c r="D21" s="182">
        <f t="shared" si="0"/>
        <v>3.1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144677</v>
      </c>
      <c r="D25" s="182">
        <f t="shared" si="0"/>
        <v>2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42577.63</v>
      </c>
      <c r="D27" s="182">
        <f t="shared" si="0"/>
        <v>0.6</v>
      </c>
    </row>
    <row r="28" spans="1:4" x14ac:dyDescent="0.2">
      <c r="B28" s="187" t="s">
        <v>723</v>
      </c>
      <c r="C28" s="180">
        <f>SUM(C10:C27)</f>
        <v>7342621.6299999999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15814</v>
      </c>
    </row>
    <row r="30" spans="1:4" x14ac:dyDescent="0.2">
      <c r="B30" s="187" t="s">
        <v>729</v>
      </c>
      <c r="C30" s="180">
        <f>SUM(C28:C29)</f>
        <v>7358435.6299999999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325000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5322637</v>
      </c>
      <c r="D35" s="182">
        <f t="shared" ref="D35:D40" si="1">ROUND((C35/$C$41)*100,1)</f>
        <v>69.7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35948.929999999702</v>
      </c>
      <c r="D36" s="182">
        <f t="shared" si="1"/>
        <v>0.5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2039564</v>
      </c>
      <c r="D37" s="182">
        <f t="shared" si="1"/>
        <v>26.7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112879</v>
      </c>
      <c r="D38" s="182">
        <f t="shared" si="1"/>
        <v>1.5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122909</v>
      </c>
      <c r="D39" s="182">
        <f t="shared" si="1"/>
        <v>1.6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7633937.9299999997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GREENLAND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2013-10-22T13:01:47Z</cp:lastPrinted>
  <dcterms:created xsi:type="dcterms:W3CDTF">1997-12-04T19:04:30Z</dcterms:created>
  <dcterms:modified xsi:type="dcterms:W3CDTF">2013-11-25T18:33:50Z</dcterms:modified>
</cp:coreProperties>
</file>