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C119" i="2" s="1"/>
  <c r="L221" i="1"/>
  <c r="L239" i="1"/>
  <c r="D39" i="13"/>
  <c r="F13" i="13"/>
  <c r="G13" i="13"/>
  <c r="L205" i="1"/>
  <c r="C121" i="2" s="1"/>
  <c r="L223" i="1"/>
  <c r="L241" i="1"/>
  <c r="F16" i="13"/>
  <c r="G16" i="13"/>
  <c r="L208" i="1"/>
  <c r="L226" i="1"/>
  <c r="L244" i="1"/>
  <c r="F5" i="13"/>
  <c r="G5" i="13"/>
  <c r="L196" i="1"/>
  <c r="L197" i="1"/>
  <c r="C109" i="2" s="1"/>
  <c r="L198" i="1"/>
  <c r="C110" i="2" s="1"/>
  <c r="L199" i="1"/>
  <c r="C111" i="2" s="1"/>
  <c r="L214" i="1"/>
  <c r="L215" i="1"/>
  <c r="L216" i="1"/>
  <c r="L217" i="1"/>
  <c r="L232" i="1"/>
  <c r="L233" i="1"/>
  <c r="L234" i="1"/>
  <c r="L235" i="1"/>
  <c r="F6" i="13"/>
  <c r="G6" i="13"/>
  <c r="L201" i="1"/>
  <c r="C117" i="2" s="1"/>
  <c r="L219" i="1"/>
  <c r="L237" i="1"/>
  <c r="F7" i="13"/>
  <c r="G7" i="13"/>
  <c r="L202" i="1"/>
  <c r="L220" i="1"/>
  <c r="L238" i="1"/>
  <c r="F12" i="13"/>
  <c r="G12" i="13"/>
  <c r="L204" i="1"/>
  <c r="C120" i="2" s="1"/>
  <c r="L222" i="1"/>
  <c r="L240" i="1"/>
  <c r="F14" i="13"/>
  <c r="G14" i="13"/>
  <c r="L206" i="1"/>
  <c r="C122" i="2" s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H660" i="1" s="1"/>
  <c r="L358" i="1"/>
  <c r="L359" i="1"/>
  <c r="I366" i="1"/>
  <c r="J289" i="1"/>
  <c r="J308" i="1"/>
  <c r="J327" i="1"/>
  <c r="K289" i="1"/>
  <c r="K308" i="1"/>
  <c r="K327" i="1"/>
  <c r="L275" i="1"/>
  <c r="E108" i="2" s="1"/>
  <c r="L276" i="1"/>
  <c r="L277" i="1"/>
  <c r="E110" i="2" s="1"/>
  <c r="L278" i="1"/>
  <c r="L280" i="1"/>
  <c r="E117" i="2" s="1"/>
  <c r="L281" i="1"/>
  <c r="L282" i="1"/>
  <c r="E119" i="2" s="1"/>
  <c r="L283" i="1"/>
  <c r="E120" i="2" s="1"/>
  <c r="L284" i="1"/>
  <c r="E121" i="2" s="1"/>
  <c r="L285" i="1"/>
  <c r="L286" i="1"/>
  <c r="E123" i="2" s="1"/>
  <c r="L287" i="1"/>
  <c r="E124" i="2" s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E113" i="2" s="1"/>
  <c r="L259" i="1"/>
  <c r="C32" i="10" s="1"/>
  <c r="L260" i="1"/>
  <c r="C25" i="10" s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C55" i="2" s="1"/>
  <c r="G59" i="1"/>
  <c r="H59" i="1"/>
  <c r="I59" i="1"/>
  <c r="F55" i="2" s="1"/>
  <c r="F78" i="1"/>
  <c r="C56" i="2" s="1"/>
  <c r="F93" i="1"/>
  <c r="F110" i="1"/>
  <c r="G110" i="1"/>
  <c r="H78" i="1"/>
  <c r="E56" i="2" s="1"/>
  <c r="H93" i="1"/>
  <c r="H110" i="1"/>
  <c r="I110" i="1"/>
  <c r="J110" i="1"/>
  <c r="F120" i="1"/>
  <c r="F135" i="1"/>
  <c r="G120" i="1"/>
  <c r="G135" i="1"/>
  <c r="H120" i="1"/>
  <c r="H135" i="1"/>
  <c r="I120" i="1"/>
  <c r="I135" i="1"/>
  <c r="J120" i="1"/>
  <c r="J135" i="1"/>
  <c r="F146" i="1"/>
  <c r="C84" i="2" s="1"/>
  <c r="F161" i="1"/>
  <c r="G146" i="1"/>
  <c r="D84" i="2" s="1"/>
  <c r="G161" i="1"/>
  <c r="H146" i="1"/>
  <c r="E84" i="2" s="1"/>
  <c r="H161" i="1"/>
  <c r="I146" i="1"/>
  <c r="I161" i="1"/>
  <c r="C16" i="10"/>
  <c r="L249" i="1"/>
  <c r="L331" i="1"/>
  <c r="C23" i="10" s="1"/>
  <c r="L253" i="1"/>
  <c r="L267" i="1"/>
  <c r="L268" i="1"/>
  <c r="C142" i="2" s="1"/>
  <c r="L348" i="1"/>
  <c r="L349" i="1"/>
  <c r="E142" i="2" s="1"/>
  <c r="E143" i="2" s="1"/>
  <c r="I664" i="1"/>
  <c r="I669" i="1"/>
  <c r="L228" i="1"/>
  <c r="L246" i="1"/>
  <c r="G661" i="1"/>
  <c r="H661" i="1"/>
  <c r="I668" i="1"/>
  <c r="C4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G551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I551" i="1" s="1"/>
  <c r="L536" i="1"/>
  <c r="I549" i="1" s="1"/>
  <c r="L537" i="1"/>
  <c r="I550" i="1" s="1"/>
  <c r="L540" i="1"/>
  <c r="J548" i="1" s="1"/>
  <c r="J551" i="1" s="1"/>
  <c r="L541" i="1"/>
  <c r="J549" i="1" s="1"/>
  <c r="L542" i="1"/>
  <c r="J550" i="1" s="1"/>
  <c r="E131" i="2"/>
  <c r="E130" i="2"/>
  <c r="K269" i="1"/>
  <c r="L269" i="1" s="1"/>
  <c r="J269" i="1"/>
  <c r="I269" i="1"/>
  <c r="H269" i="1"/>
  <c r="G269" i="1"/>
  <c r="F269" i="1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D55" i="2"/>
  <c r="E55" i="2"/>
  <c r="C57" i="2"/>
  <c r="E57" i="2"/>
  <c r="C58" i="2"/>
  <c r="D58" i="2"/>
  <c r="E58" i="2"/>
  <c r="F58" i="2"/>
  <c r="D59" i="2"/>
  <c r="C60" i="2"/>
  <c r="D60" i="2"/>
  <c r="E60" i="2"/>
  <c r="F60" i="2"/>
  <c r="F61" i="2" s="1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09" i="2"/>
  <c r="C112" i="2"/>
  <c r="E112" i="2"/>
  <c r="C113" i="2"/>
  <c r="D114" i="2"/>
  <c r="F114" i="2"/>
  <c r="G114" i="2"/>
  <c r="C118" i="2"/>
  <c r="E118" i="2"/>
  <c r="E122" i="2"/>
  <c r="C124" i="2"/>
  <c r="F127" i="2"/>
  <c r="G127" i="2"/>
  <c r="C129" i="2"/>
  <c r="E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G155" i="2" s="1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160" i="2" s="1"/>
  <c r="G499" i="1"/>
  <c r="C160" i="2" s="1"/>
  <c r="H499" i="1"/>
  <c r="D160" i="2" s="1"/>
  <c r="I499" i="1"/>
  <c r="E160" i="2" s="1"/>
  <c r="J499" i="1"/>
  <c r="F160" i="2" s="1"/>
  <c r="B161" i="2"/>
  <c r="G161" i="2" s="1"/>
  <c r="C161" i="2"/>
  <c r="D161" i="2"/>
  <c r="E161" i="2"/>
  <c r="F161" i="2"/>
  <c r="B162" i="2"/>
  <c r="C162" i="2"/>
  <c r="D162" i="2"/>
  <c r="E162" i="2"/>
  <c r="F162" i="2"/>
  <c r="F502" i="1"/>
  <c r="B163" i="2" s="1"/>
  <c r="G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G617" i="1" s="1"/>
  <c r="H19" i="1"/>
  <c r="G618" i="1" s="1"/>
  <c r="I19" i="1"/>
  <c r="G619" i="1" s="1"/>
  <c r="F32" i="1"/>
  <c r="G32" i="1"/>
  <c r="H32" i="1"/>
  <c r="I32" i="1"/>
  <c r="F50" i="1"/>
  <c r="G621" i="1" s="1"/>
  <c r="G50" i="1"/>
  <c r="G622" i="1" s="1"/>
  <c r="H50" i="1"/>
  <c r="I50" i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F256" i="1" s="1"/>
  <c r="F270" i="1" s="1"/>
  <c r="G210" i="1"/>
  <c r="G256" i="1" s="1"/>
  <c r="G270" i="1" s="1"/>
  <c r="H210" i="1"/>
  <c r="H256" i="1" s="1"/>
  <c r="H270" i="1" s="1"/>
  <c r="I210" i="1"/>
  <c r="I256" i="1" s="1"/>
  <c r="I270" i="1" s="1"/>
  <c r="J210" i="1"/>
  <c r="J256" i="1" s="1"/>
  <c r="J270" i="1" s="1"/>
  <c r="K210" i="1"/>
  <c r="K256" i="1" s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K337" i="1" s="1"/>
  <c r="K351" i="1" s="1"/>
  <c r="F361" i="1"/>
  <c r="G361" i="1"/>
  <c r="H361" i="1"/>
  <c r="I361" i="1"/>
  <c r="G633" i="1" s="1"/>
  <c r="J361" i="1"/>
  <c r="K361" i="1"/>
  <c r="I367" i="1"/>
  <c r="F368" i="1"/>
  <c r="G368" i="1"/>
  <c r="H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G407" i="1" s="1"/>
  <c r="H644" i="1" s="1"/>
  <c r="H400" i="1"/>
  <c r="I400" i="1"/>
  <c r="F406" i="1"/>
  <c r="G406" i="1"/>
  <c r="H406" i="1"/>
  <c r="I406" i="1"/>
  <c r="F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6" i="1" s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G639" i="1" s="1"/>
  <c r="H445" i="1"/>
  <c r="I445" i="1"/>
  <c r="G641" i="1" s="1"/>
  <c r="F451" i="1"/>
  <c r="G451" i="1"/>
  <c r="H451" i="1"/>
  <c r="F459" i="1"/>
  <c r="G459" i="1"/>
  <c r="G460" i="1" s="1"/>
  <c r="H639" i="1" s="1"/>
  <c r="H459" i="1"/>
  <c r="I459" i="1"/>
  <c r="F460" i="1"/>
  <c r="H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J544" i="1" s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F543" i="1"/>
  <c r="G543" i="1"/>
  <c r="H543" i="1"/>
  <c r="I543" i="1"/>
  <c r="J543" i="1"/>
  <c r="K543" i="1"/>
  <c r="L556" i="1"/>
  <c r="L557" i="1"/>
  <c r="L558" i="1"/>
  <c r="F559" i="1"/>
  <c r="G559" i="1"/>
  <c r="H559" i="1"/>
  <c r="I559" i="1"/>
  <c r="J559" i="1"/>
  <c r="K559" i="1"/>
  <c r="L561" i="1"/>
  <c r="L564" i="1" s="1"/>
  <c r="L562" i="1"/>
  <c r="L563" i="1"/>
  <c r="F564" i="1"/>
  <c r="G564" i="1"/>
  <c r="H564" i="1"/>
  <c r="I564" i="1"/>
  <c r="J564" i="1"/>
  <c r="K564" i="1"/>
  <c r="L566" i="1"/>
  <c r="L569" i="1" s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H626" i="1"/>
  <c r="H627" i="1"/>
  <c r="H628" i="1"/>
  <c r="H629" i="1"/>
  <c r="H630" i="1"/>
  <c r="H631" i="1"/>
  <c r="H632" i="1"/>
  <c r="H634" i="1"/>
  <c r="H635" i="1"/>
  <c r="J635" i="1" s="1"/>
  <c r="H636" i="1"/>
  <c r="H637" i="1"/>
  <c r="G638" i="1"/>
  <c r="H638" i="1"/>
  <c r="G640" i="1"/>
  <c r="H640" i="1"/>
  <c r="G642" i="1"/>
  <c r="J642" i="1" s="1"/>
  <c r="H642" i="1"/>
  <c r="G643" i="1"/>
  <c r="G649" i="1"/>
  <c r="G650" i="1"/>
  <c r="G651" i="1"/>
  <c r="H651" i="1"/>
  <c r="G652" i="1"/>
  <c r="H652" i="1"/>
  <c r="G653" i="1"/>
  <c r="H653" i="1"/>
  <c r="H654" i="1"/>
  <c r="L255" i="1"/>
  <c r="G159" i="2"/>
  <c r="L327" i="1"/>
  <c r="H659" i="1" s="1"/>
  <c r="D18" i="13"/>
  <c r="C18" i="13" s="1"/>
  <c r="D17" i="13"/>
  <c r="C17" i="13" s="1"/>
  <c r="G158" i="2"/>
  <c r="G156" i="2"/>
  <c r="G162" i="2"/>
  <c r="G157" i="2"/>
  <c r="G61" i="2"/>
  <c r="D19" i="13"/>
  <c r="C19" i="13" s="1"/>
  <c r="J640" i="1"/>
  <c r="J638" i="1"/>
  <c r="L432" i="1"/>
  <c r="L418" i="1"/>
  <c r="J139" i="1"/>
  <c r="K549" i="1"/>
  <c r="G22" i="2"/>
  <c r="H551" i="1"/>
  <c r="C29" i="10"/>
  <c r="H139" i="1"/>
  <c r="L392" i="1"/>
  <c r="C137" i="2" s="1"/>
  <c r="F22" i="13"/>
  <c r="J650" i="1"/>
  <c r="L559" i="1"/>
  <c r="L308" i="1"/>
  <c r="G36" i="2"/>
  <c r="K550" i="1"/>
  <c r="C22" i="13"/>
  <c r="I451" i="1" l="1"/>
  <c r="I460" i="1" s="1"/>
  <c r="H641" i="1" s="1"/>
  <c r="J641" i="1" s="1"/>
  <c r="K604" i="1"/>
  <c r="G647" i="1" s="1"/>
  <c r="C69" i="2"/>
  <c r="L538" i="1"/>
  <c r="J570" i="1"/>
  <c r="H570" i="1"/>
  <c r="J475" i="1"/>
  <c r="H625" i="1" s="1"/>
  <c r="I475" i="1"/>
  <c r="H624" i="1" s="1"/>
  <c r="F475" i="1"/>
  <c r="H621" i="1" s="1"/>
  <c r="J621" i="1" s="1"/>
  <c r="H407" i="1"/>
  <c r="H643" i="1" s="1"/>
  <c r="J643" i="1" s="1"/>
  <c r="C13" i="10"/>
  <c r="I168" i="1"/>
  <c r="H168" i="1"/>
  <c r="E31" i="2"/>
  <c r="K544" i="1"/>
  <c r="G544" i="1"/>
  <c r="K499" i="1"/>
  <c r="L613" i="1"/>
  <c r="I544" i="1"/>
  <c r="H544" i="1"/>
  <c r="L528" i="1"/>
  <c r="L400" i="1"/>
  <c r="C138" i="2" s="1"/>
  <c r="L350" i="1"/>
  <c r="D126" i="2"/>
  <c r="D127" i="2" s="1"/>
  <c r="D144" i="2" s="1"/>
  <c r="I368" i="1"/>
  <c r="H633" i="1" s="1"/>
  <c r="J633" i="1" s="1"/>
  <c r="A31" i="12"/>
  <c r="D15" i="13"/>
  <c r="C15" i="13" s="1"/>
  <c r="A13" i="12"/>
  <c r="A40" i="12"/>
  <c r="F77" i="2"/>
  <c r="F80" i="2" s="1"/>
  <c r="G191" i="1"/>
  <c r="C77" i="2"/>
  <c r="I51" i="1"/>
  <c r="H619" i="1" s="1"/>
  <c r="J619" i="1" s="1"/>
  <c r="E49" i="2"/>
  <c r="E50" i="2" s="1"/>
  <c r="H51" i="1"/>
  <c r="H618" i="1" s="1"/>
  <c r="J618" i="1" s="1"/>
  <c r="E18" i="2"/>
  <c r="D31" i="2"/>
  <c r="D18" i="2"/>
  <c r="K597" i="1"/>
  <c r="G646" i="1" s="1"/>
  <c r="K570" i="1"/>
  <c r="I570" i="1"/>
  <c r="F570" i="1"/>
  <c r="K548" i="1"/>
  <c r="K551" i="1" s="1"/>
  <c r="L543" i="1"/>
  <c r="L523" i="1"/>
  <c r="F551" i="1"/>
  <c r="H475" i="1"/>
  <c r="H623" i="1" s="1"/>
  <c r="G475" i="1"/>
  <c r="H622" i="1" s="1"/>
  <c r="J622" i="1" s="1"/>
  <c r="J639" i="1"/>
  <c r="F660" i="1"/>
  <c r="H337" i="1"/>
  <c r="H351" i="1" s="1"/>
  <c r="G337" i="1"/>
  <c r="G351" i="1" s="1"/>
  <c r="H663" i="1"/>
  <c r="H666" i="1" s="1"/>
  <c r="G660" i="1"/>
  <c r="L361" i="1"/>
  <c r="G634" i="1" s="1"/>
  <c r="J634" i="1" s="1"/>
  <c r="D29" i="13"/>
  <c r="C29" i="13" s="1"/>
  <c r="F337" i="1"/>
  <c r="F351" i="1" s="1"/>
  <c r="L336" i="1"/>
  <c r="E8" i="13"/>
  <c r="C8" i="13" s="1"/>
  <c r="E16" i="13"/>
  <c r="C16" i="13" s="1"/>
  <c r="C11" i="10"/>
  <c r="J337" i="1"/>
  <c r="J351" i="1" s="1"/>
  <c r="E127" i="2"/>
  <c r="C15" i="10"/>
  <c r="L289" i="1"/>
  <c r="E111" i="2"/>
  <c r="E114" i="2" s="1"/>
  <c r="C10" i="10"/>
  <c r="C26" i="10"/>
  <c r="J654" i="1"/>
  <c r="C131" i="2"/>
  <c r="C130" i="2"/>
  <c r="H25" i="13"/>
  <c r="K270" i="1"/>
  <c r="D7" i="13"/>
  <c r="C7" i="13" s="1"/>
  <c r="F661" i="1"/>
  <c r="I661" i="1" s="1"/>
  <c r="C21" i="10"/>
  <c r="C20" i="10"/>
  <c r="C17" i="10"/>
  <c r="G648" i="1"/>
  <c r="J648" i="1" s="1"/>
  <c r="H646" i="1"/>
  <c r="C123" i="2"/>
  <c r="C127" i="2" s="1"/>
  <c r="D14" i="13"/>
  <c r="C14" i="13" s="1"/>
  <c r="C19" i="10"/>
  <c r="E13" i="13"/>
  <c r="C13" i="13" s="1"/>
  <c r="D12" i="13"/>
  <c r="C12" i="13" s="1"/>
  <c r="C18" i="10"/>
  <c r="D6" i="13"/>
  <c r="C6" i="13" s="1"/>
  <c r="C12" i="10"/>
  <c r="D5" i="13"/>
  <c r="C5" i="13" s="1"/>
  <c r="L210" i="1"/>
  <c r="C108" i="2"/>
  <c r="C114" i="2" s="1"/>
  <c r="G80" i="2"/>
  <c r="F102" i="2"/>
  <c r="F90" i="2"/>
  <c r="H191" i="1"/>
  <c r="D90" i="2"/>
  <c r="D80" i="2"/>
  <c r="G111" i="1"/>
  <c r="C80" i="2"/>
  <c r="G102" i="2"/>
  <c r="G644" i="1"/>
  <c r="J644" i="1" s="1"/>
  <c r="J111" i="1"/>
  <c r="J192" i="1" s="1"/>
  <c r="G645" i="1" s="1"/>
  <c r="I111" i="1"/>
  <c r="F62" i="2"/>
  <c r="E102" i="2"/>
  <c r="E77" i="2"/>
  <c r="E80" i="2" s="1"/>
  <c r="E61" i="2"/>
  <c r="E62" i="2" s="1"/>
  <c r="H111" i="1"/>
  <c r="D61" i="2"/>
  <c r="D62" i="2" s="1"/>
  <c r="F191" i="1"/>
  <c r="C102" i="2"/>
  <c r="F168" i="1"/>
  <c r="C90" i="2"/>
  <c r="C61" i="2"/>
  <c r="C62" i="2" s="1"/>
  <c r="C35" i="10"/>
  <c r="F111" i="1"/>
  <c r="F49" i="2"/>
  <c r="G624" i="1"/>
  <c r="F31" i="2"/>
  <c r="F18" i="2"/>
  <c r="G623" i="1"/>
  <c r="D49" i="2"/>
  <c r="G51" i="1"/>
  <c r="H617" i="1" s="1"/>
  <c r="J617" i="1" s="1"/>
  <c r="C49" i="2"/>
  <c r="C31" i="2"/>
  <c r="F51" i="1"/>
  <c r="H616" i="1" s="1"/>
  <c r="J616" i="1" s="1"/>
  <c r="C18" i="2"/>
  <c r="C24" i="10"/>
  <c r="G659" i="1"/>
  <c r="G31" i="13"/>
  <c r="G33" i="13" s="1"/>
  <c r="I337" i="1"/>
  <c r="I351" i="1" s="1"/>
  <c r="J649" i="1"/>
  <c r="L406" i="1"/>
  <c r="C139" i="2" s="1"/>
  <c r="L570" i="1"/>
  <c r="I191" i="1"/>
  <c r="E9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F33" i="13" s="1"/>
  <c r="G168" i="1"/>
  <c r="G139" i="1"/>
  <c r="F139" i="1"/>
  <c r="G62" i="2"/>
  <c r="G42" i="2"/>
  <c r="J50" i="1"/>
  <c r="G16" i="2"/>
  <c r="J19" i="1"/>
  <c r="G620" i="1" s="1"/>
  <c r="G18" i="2"/>
  <c r="F544" i="1"/>
  <c r="H433" i="1"/>
  <c r="D102" i="2"/>
  <c r="I139" i="1"/>
  <c r="A22" i="12"/>
  <c r="G49" i="2"/>
  <c r="G50" i="2" s="1"/>
  <c r="H647" i="1"/>
  <c r="J647" i="1" s="1"/>
  <c r="J651" i="1"/>
  <c r="G570" i="1"/>
  <c r="I433" i="1"/>
  <c r="G433" i="1"/>
  <c r="I662" i="1"/>
  <c r="J624" i="1" l="1"/>
  <c r="L407" i="1"/>
  <c r="G636" i="1" s="1"/>
  <c r="J636" i="1" s="1"/>
  <c r="C140" i="2"/>
  <c r="C143" i="2" s="1"/>
  <c r="C144" i="2" s="1"/>
  <c r="J646" i="1"/>
  <c r="L544" i="1"/>
  <c r="J623" i="1"/>
  <c r="C27" i="10"/>
  <c r="C28" i="10" s="1"/>
  <c r="D22" i="10" s="1"/>
  <c r="G103" i="2"/>
  <c r="F103" i="2"/>
  <c r="H192" i="1"/>
  <c r="G628" i="1" s="1"/>
  <c r="J628" i="1" s="1"/>
  <c r="I660" i="1"/>
  <c r="D103" i="2"/>
  <c r="C39" i="10"/>
  <c r="F50" i="2"/>
  <c r="D50" i="2"/>
  <c r="H671" i="1"/>
  <c r="C6" i="10" s="1"/>
  <c r="G663" i="1"/>
  <c r="G671" i="1" s="1"/>
  <c r="C5" i="10" s="1"/>
  <c r="L337" i="1"/>
  <c r="L351" i="1" s="1"/>
  <c r="G632" i="1" s="1"/>
  <c r="J632" i="1" s="1"/>
  <c r="E144" i="2"/>
  <c r="D31" i="13"/>
  <c r="C31" i="13" s="1"/>
  <c r="F659" i="1"/>
  <c r="I659" i="1" s="1"/>
  <c r="C25" i="13"/>
  <c r="H33" i="13"/>
  <c r="E33" i="13"/>
  <c r="D35" i="13" s="1"/>
  <c r="L256" i="1"/>
  <c r="L270" i="1" s="1"/>
  <c r="G631" i="1" s="1"/>
  <c r="J631" i="1" s="1"/>
  <c r="I192" i="1"/>
  <c r="G629" i="1" s="1"/>
  <c r="J629" i="1" s="1"/>
  <c r="E103" i="2"/>
  <c r="C103" i="2"/>
  <c r="F192" i="1"/>
  <c r="G626" i="1" s="1"/>
  <c r="J626" i="1" s="1"/>
  <c r="C36" i="10"/>
  <c r="C50" i="2"/>
  <c r="G630" i="1"/>
  <c r="J630" i="1" s="1"/>
  <c r="G192" i="1"/>
  <c r="G627" i="1" s="1"/>
  <c r="J627" i="1" s="1"/>
  <c r="G625" i="1"/>
  <c r="J625" i="1" s="1"/>
  <c r="J51" i="1"/>
  <c r="H620" i="1" s="1"/>
  <c r="J620" i="1" s="1"/>
  <c r="C38" i="10"/>
  <c r="I663" i="1" l="1"/>
  <c r="I671" i="1" s="1"/>
  <c r="C7" i="10" s="1"/>
  <c r="H645" i="1"/>
  <c r="J645" i="1" s="1"/>
  <c r="G666" i="1"/>
  <c r="D33" i="13"/>
  <c r="D36" i="13" s="1"/>
  <c r="F663" i="1"/>
  <c r="F671" i="1" s="1"/>
  <c r="C4" i="10" s="1"/>
  <c r="D12" i="10"/>
  <c r="D27" i="10"/>
  <c r="D24" i="10"/>
  <c r="D18" i="10"/>
  <c r="D17" i="10"/>
  <c r="D10" i="10"/>
  <c r="D26" i="10"/>
  <c r="C30" i="10"/>
  <c r="D16" i="10"/>
  <c r="D23" i="10"/>
  <c r="D20" i="10"/>
  <c r="D15" i="10"/>
  <c r="D25" i="10"/>
  <c r="D19" i="10"/>
  <c r="D13" i="10"/>
  <c r="D11" i="10"/>
  <c r="D21" i="10"/>
  <c r="H655" i="1"/>
  <c r="C41" i="10"/>
  <c r="D38" i="10" s="1"/>
  <c r="I666" i="1" l="1"/>
  <c r="F666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<sst xmlns="http://schemas.openxmlformats.org/spreadsheetml/2006/main" count="3948" uniqueCount="914">
  <si>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</si>
  <si>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</si>
  <si>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</si>
  <si>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</si>
  <si>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</si>
  <si>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</si>
  <si>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</si>
  <si>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</si>
  <si>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</si>
  <si>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</si>
  <si>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</si>
  <si>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</si>
  <si>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</si>
  <si>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</si>
  <si>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</si>
  <si>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</si>
  <si>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</si>
  <si>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</si>
  <si>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</si>
  <si>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</si>
  <si>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</si>
  <si>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</si>
  <si>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</si>
  <si>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</si>
  <si>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</si>
  <si>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</si>
  <si>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</si>
  <si>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</si>
  <si>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</si>
  <si>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</si>
  <si>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</si>
  <si>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</si>
  <si>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</si>
  <si>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</si>
  <si>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</si>
  <si>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</si>
  <si>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</si>
  <si>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</si>
  <si>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</si>
  <si>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</si>
  <si>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</si>
  <si>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</si>
  <si>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</si>
  <si>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</si>
  <si>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</si>
  <si>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</si>
  <si>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</si>
  <si>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</si>
  <si>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</si>
  <si>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</si>
  <si>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</si>
  <si>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</si>
  <si>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</si>
  <si>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</si>
  <si>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</si>
  <si>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</si>
  <si>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</si>
  <si>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</si>
  <si>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</si>
  <si>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</si>
  <si>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</si>
  <si>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</si>
  <si>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</si>
  <si>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</si>
  <si>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</si>
  <si>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</si>
  <si>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</si>
  <si>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</si>
  <si>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</si>
  <si>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</si>
  <si>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</si>
  <si>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</si>
  <si>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</si>
  <si>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</si>
  <si>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</si>
  <si>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</si>
  <si>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</si>
  <si>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</si>
  <si>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</si>
  <si>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</si>
  <si>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</si>
  <si>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</si>
  <si>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</si>
  <si>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</si>
  <si>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</si>
  <si>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</si>
  <si>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</si>
  <si>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</si>
  <si>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</si>
  <si>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</si>
  <si>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</si>
  <si>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</si>
  <si>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</si>
  <si>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</si>
  <si>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</si>
  <si>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</si>
  <si>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</si>
  <si>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</si>
  <si>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</si>
  <si>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</si>
  <si>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</si>
  <si>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</si>
  <si>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</si>
  <si>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</si>
  <si>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</si>
  <si>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</si>
  <si>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</si>
  <si>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</si>
  <si>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</si>
  <si>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</si>
  <si>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</si>
  <si>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</si>
  <si>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</si>
  <si>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</si>
  <si>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</si>
  <si>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</si>
  <si>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</si>
  <si>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</si>
  <si>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</si>
  <si>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</si>
  <si>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</si>
  <si>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</si>
  <si>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</si>
  <si>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</si>
  <si>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</si>
  <si>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</si>
  <si>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</si>
  <si>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</si>
  <si>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</si>
  <si>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</si>
  <si>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</si>
  <si>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</si>
  <si>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</si>
  <si>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</si>
  <si>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</si>
  <si>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</si>
  <si>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</si>
  <si>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</si>
  <si>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</si>
  <si>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</si>
  <si>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</si>
  <si>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</si>
  <si>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</si>
  <si>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</si>
  <si>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</si>
  <si>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</si>
  <si>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</si>
  <si>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</si>
  <si>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</si>
  <si>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</si>
  <si>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</si>
  <si>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</si>
  <si>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</si>
  <si>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</si>
  <si>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</si>
  <si>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</si>
  <si>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</si>
  <si>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</si>
  <si>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</si>
  <si>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</si>
  <si>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</si>
  <si>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</si>
  <si>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</si>
  <si>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</si>
  <si>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</si>
  <si>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</si>
  <si>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</si>
  <si>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</si>
  <si>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</si>
  <si>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</si>
  <si>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</si>
  <si>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</si>
  <si>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</si>
  <si>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</si>
  <si>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</si>
  <si>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</si>
  <si>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</si>
  <si>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</si>
  <si>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</si>
  <si>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</si>
  <si>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</si>
  <si>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</si>
  <si>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</si>
  <si>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</si>
  <si>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</si>
  <si>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</si>
  <si>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</si>
  <si>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</si>
  <si>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</si>
  <si>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</si>
  <si>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</si>
  <si>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</si>
  <si>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</si>
  <si>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</si>
  <si>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</si>
  <si>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</si>
  <si>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</si>
  <si>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</si>
  <si>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</si>
  <si>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</si>
  <si>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</si>
  <si>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</si>
  <si>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</si>
  <si>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</si>
  <si>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</si>
  <si>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</si>
  <si>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</si>
  <si>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</si>
  <si>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</si>
  <si>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</si>
  <si>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</si>
  <si>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</si>
  <si>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</si>
  <si>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</si>
  <si>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</si>
  <si>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</si>
  <si>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</si>
  <si>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</si>
  <si>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</si>
  <si>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</si>
  <si>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</si>
  <si>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</si>
  <si>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</si>
  <si>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</si>
  <si>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</si>
  <si>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</si>
  <si>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</si>
  <si>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</si>
  <si>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</si>
  <si>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</si>
  <si>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</si>
  <si>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</si>
  <si>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</si>
  <si>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</si>
  <si>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</si>
  <si>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</si>
  <si>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</si>
  <si>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</si>
  <si>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</si>
  <si>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</si>
  <si>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</si>
  <si>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</si>
  <si>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</si>
  <si>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</si>
  <si>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</si>
  <si>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</si>
  <si>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</si>
  <si>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</si>
  <si>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</si>
  <si>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</si>
  <si>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</si>
  <si>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</si>
  <si>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</si>
  <si>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</si>
  <si>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</si>
  <si>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</si>
  <si>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</si>
  <si>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</si>
  <si>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</si>
  <si>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</si>
  <si>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</si>
  <si>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</si>
  <si>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</si>
  <si>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</si>
  <si>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</si>
  <si>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</si>
  <si>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</si>
  <si>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</si>
  <si>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</si>
  <si>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</si>
  <si>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</si>
  <si>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</si>
  <si>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</si>
  <si>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</si>
  <si>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</si>
  <si>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</si>
  <si>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</si>
  <si>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</si>
  <si>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</si>
  <si>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</si>
  <si>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</si>
  <si>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</si>
  <si>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</si>
  <si>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</si>
  <si>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</si>
  <si>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</si>
  <si>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</si>
  <si>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</si>
  <si>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</si>
  <si>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</si>
  <si>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</si>
  <si>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</si>
  <si>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</si>
  <si>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</si>
  <si>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</si>
  <si>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</si>
  <si>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</si>
  <si>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</si>
  <si>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</si>
  <si>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</si>
  <si>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</si>
  <si>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</si>
  <si>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</si>
  <si>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</si>
  <si>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</si>
  <si>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</si>
  <si>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</si>
  <si>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</si>
  <si>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</si>
  <si>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</si>
  <si>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</si>
  <si>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</si>
  <si>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</si>
  <si>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</si>
  <si>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</si>
  <si>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</si>
  <si>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</si>
  <si>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</si>
  <si>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</si>
  <si>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</si>
  <si>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</si>
  <si>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</si>
  <si>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</si>
  <si>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</si>
  <si>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</si>
  <si>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</si>
  <si>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</si>
  <si>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</si>
  <si>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</si>
  <si>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</si>
  <si>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</si>
  <si>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</si>
  <si>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</si>
  <si>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</si>
  <si>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</si>
  <si>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</si>
  <si>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</si>
  <si>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</si>
  <si>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</si>
  <si>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</si>
  <si>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</si>
  <si>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</si>
  <si>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</si>
  <si>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</si>
  <si>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</si>
  <si>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</si>
  <si>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</si>
  <si>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</si>
  <si>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</si>
  <si>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</si>
  <si>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</si>
  <si>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</si>
  <si>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</si>
  <si>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</si>
  <si>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</si>
  <si>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</si>
  <si>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</si>
  <si>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</si>
  <si>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</si>
  <si>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</si>
  <si>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</si>
  <si>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</si>
  <si>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</si>
  <si>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</si>
  <si>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</si>
  <si>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</si>
  <si>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</si>
  <si>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</si>
  <si>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</si>
  <si>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</si>
  <si>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</si>
  <si>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</si>
  <si>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</si>
  <si>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</si>
  <si>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</si>
  <si>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</si>
  <si>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</si>
  <si>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</si>
  <si>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</si>
  <si>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</si>
  <si>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</si>
  <si>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</si>
  <si>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</si>
  <si>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</si>
  <si>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</si>
  <si>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</si>
  <si>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</si>
  <si>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</si>
  <si>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</si>
  <si>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</si>
  <si>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</si>
  <si>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</si>
  <si>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</si>
  <si>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</si>
  <si>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</si>
  <si>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</si>
  <si>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</si>
  <si>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</si>
  <si>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</si>
  <si>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</si>
  <si>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</si>
  <si>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</si>
  <si>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</si>
  <si>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</si>
  <si>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</si>
  <si>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</si>
  <si>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</si>
  <si>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</si>
  <si>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</si>
  <si>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</si>
  <si>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</si>
  <si>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</si>
  <si>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</si>
  <si>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</si>
  <si>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</si>
  <si>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</si>
  <si>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</si>
  <si>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</si>
  <si>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</si>
  <si>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</si>
  <si>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</si>
  <si>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</si>
  <si>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</si>
  <si>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</si>
  <si>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</si>
  <si>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</si>
  <si>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</si>
  <si>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</si>
  <si>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</si>
  <si>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</si>
  <si>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</si>
  <si>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</si>
  <si>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</si>
  <si>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</si>
  <si>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</si>
  <si>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</si>
  <si>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</si>
  <si>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</si>
  <si>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</si>
  <si>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</si>
  <si>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</si>
  <si>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</si>
  <si>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</si>
  <si>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</si>
  <si>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</si>
  <si>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</si>
  <si>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</si>
  <si>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</si>
  <si>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</si>
  <si>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</si>
  <si>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</si>
  <si>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</si>
  <si>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</si>
  <si>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</si>
  <si>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</si>
  <si>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</si>
  <si>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</si>
  <si>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</si>
  <si>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</si>
  <si>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</si>
  <si>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</si>
  <si>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</si>
  <si>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</si>
  <si>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</si>
  <si>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</si>
  <si>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</si>
  <si>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</si>
  <si>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</si>
  <si>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</si>
  <si>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</si>
  <si>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</si>
  <si>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</si>
  <si>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</si>
  <si>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</si>
  <si>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</si>
  <si>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</si>
  <si>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</si>
  <si>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</si>
  <si>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</si>
  <si>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</si>
  <si>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</si>
  <si>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</si>
  <si>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</si>
  <si>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</si>
  <si>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</si>
  <si>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</si>
  <si>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</si>
  <si>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</si>
  <si>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</si>
  <si>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</si>
  <si>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</si>
  <si>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</si>
  <si>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</si>
  <si>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</si>
  <si>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</si>
  <si>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</si>
  <si>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</si>
  <si>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</si>
  <si>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</si>
  <si>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</si>
  <si>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</si>
  <si>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</si>
  <si>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</si>
  <si>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</si>
  <si>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</si>
  <si>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</si>
  <si>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</si>
  <si>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</si>
  <si>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</si>
  <si>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</si>
  <si>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</si>
  <si>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</si>
  <si>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</si>
  <si>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</si>
  <si>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</si>
  <si>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</si>
  <si>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</si>
  <si>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</si>
  <si>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</si>
  <si>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</si>
  <si>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</si>
  <si>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</si>
  <si>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</si>
  <si>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</si>
  <si>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</si>
  <si>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</si>
  <si>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</si>
  <si>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</si>
  <si>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</si>
  <si>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</si>
  <si>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</si>
  <si>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</si>
  <si>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</si>
  <si>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</si>
  <si>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</si>
  <si>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</si>
  <si>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</si>
  <si>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</si>
  <si>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</si>
  <si>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</si>
  <si>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</si>
  <si>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</si>
  <si>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</si>
  <si>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</si>
  <si>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</si>
  <si>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</si>
  <si>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</si>
  <si>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</si>
  <si>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</si>
  <si>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</si>
  <si>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</si>
  <si>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</si>
  <si>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</si>
  <si>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</si>
  <si>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</si>
  <si>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</si>
  <si>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</si>
  <si>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</si>
  <si>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</si>
  <si>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</si>
  <si>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</si>
  <si>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</si>
  <si>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</si>
  <si>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</si>
  <si>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</si>
  <si>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</si>
  <si>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</si>
  <si>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</si>
  <si>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</si>
  <si>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</si>
  <si>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</si>
  <si>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</si>
  <si>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</si>
  <si>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</si>
  <si>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</si>
  <si>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</si>
  <si>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</si>
  <si>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</si>
  <si>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</si>
  <si>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</si>
  <si>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</si>
  <si>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</si>
  <si>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</si>
  <si>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</si>
  <si>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</si>
  <si>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</si>
  <si>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</si>
  <si>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</si>
  <si>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</si>
  <si>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</si>
  <si>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</si>
  <si>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</si>
  <si>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</si>
  <si>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</si>
  <si>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</si>
  <si>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</si>
  <si>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</si>
  <si>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</si>
  <si>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</si>
  <si>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</si>
  <si>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</si>
  <si>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</si>
  <si>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</si>
  <si>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</si>
  <si>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</si>
  <si>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</si>
  <si>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</si>
  <si>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</si>
  <si>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</si>
  <si>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</si>
  <si>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</si>
  <si>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</si>
  <si>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</si>
  <si>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</si>
  <si>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</si>
  <si>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</si>
  <si>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</si>
  <si>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</si>
  <si>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</si>
  <si>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</si>
  <si>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</si>
  <si>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</si>
  <si>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</si>
  <si>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</si>
  <si>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</si>
  <si>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</si>
  <si>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</si>
  <si>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</si>
  <si>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</si>
  <si>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</si>
  <si>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</si>
  <si>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</si>
  <si>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</si>
  <si>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</si>
  <si>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</si>
  <si>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</si>
  <si>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</si>
  <si>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</si>
  <si>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</si>
  <si>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</si>
  <si>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</si>
  <si>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</si>
  <si>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</si>
  <si>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</si>
  <si>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</si>
  <si>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</si>
  <si>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</si>
  <si>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</si>
  <si>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</si>
  <si>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</si>
  <si>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</si>
  <si>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</si>
  <si>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</si>
  <si>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</si>
  <si>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</si>
  <si>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</si>
  <si>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</si>
  <si>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</si>
  <si>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</si>
  <si>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</si>
  <si>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</si>
  <si>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</si>
  <si>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</si>
  <si>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</si>
  <si>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</si>
  <si>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</si>
  <si>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</si>
  <si>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</si>
  <si>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</si>
  <si>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</si>
  <si>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</si>
  <si>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</si>
  <si>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</si>
  <si>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</si>
  <si>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</si>
  <si>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</si>
  <si>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</si>
  <si>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</si>
  <si>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</si>
  <si>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</si>
  <si>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</si>
  <si>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</si>
  <si>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</si>
  <si>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</si>
  <si>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</si>
  <si>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</si>
  <si>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</si>
  <si>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</si>
  <si>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</si>
  <si>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</si>
  <si>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</si>
  <si>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</si>
  <si>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</si>
  <si>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</si>
  <si>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</si>
  <si>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</si>
  <si>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</si>
  <si>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</si>
  <si>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</si>
  <si>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</si>
  <si>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</si>
  <si>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</si>
  <si>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</si>
  <si>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</si>
  <si>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</si>
  <si>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</si>
  <si>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</si>
  <si>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</si>
  <si>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</si>
  <si>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</si>
  <si>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</si>
  <si>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</si>
  <si>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</si>
  <si>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</si>
  <si>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</si>
  <si>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</si>
  <si>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</si>
  <si>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</si>
  <si>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</si>
  <si>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</si>
  <si>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</si>
  <si>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</si>
  <si>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</si>
  <si>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</si>
  <si>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</si>
  <si>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</si>
  <si>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</si>
  <si>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</si>
  <si>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</si>
  <si>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</si>
  <si>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</si>
  <si>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</si>
  <si>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</si>
  <si>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</si>
  <si>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</si>
  <si>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</si>
  <si>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</si>
  <si>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</si>
  <si>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</si>
  <si>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</si>
  <si>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</si>
  <si>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</si>
  <si>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</si>
  <si>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</si>
  <si>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</si>
  <si>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</si>
  <si>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</si>
  <si>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</si>
  <si>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</si>
  <si>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</si>
  <si>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</si>
  <si>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</si>
  <si>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</si>
  <si>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</si>
  <si>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</si>
  <si>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</si>
  <si>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</si>
  <si>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</si>
  <si>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</si>
  <si>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</si>
  <si>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</si>
  <si>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</si>
  <si>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</si>
  <si>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</si>
  <si>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</si>
  <si>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</si>
  <si>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</si>
  <si>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</si>
  <si>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</si>
  <si>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</si>
  <si>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</si>
  <si>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</si>
  <si>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</si>
  <si>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</si>
  <si>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</si>
  <si>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</si>
  <si>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</si>
  <si>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</si>
  <si>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</si>
  <si>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</si>
  <si>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</si>
  <si>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</si>
  <si>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</si>
  <si>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</si>
  <si>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</si>
  <si>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</si>
  <si>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</si>
  <si>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</si>
  <si>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</si>
  <si>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</si>
  <si>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</si>
  <si>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</si>
  <si>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</si>
  <si>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</si>
  <si>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</si>
  <si>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</si>
  <si>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</si>
  <si>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</si>
  <si>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</si>
  <si>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</si>
  <si>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</si>
  <si>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</si>
  <si>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</si>
  <si>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</si>
  <si>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</si>
  <si>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</si>
  <si>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</si>
  <si>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</si>
  <si>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</si>
  <si>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</si>
  <si>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</si>
  <si>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</si>
  <si>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</si>
  <si>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</si>
  <si>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</si>
  <si>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</si>
  <si>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</si>
  <si>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</si>
  <si>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</si>
  <si>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</si>
  <si>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</si>
  <si>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</si>
  <si>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</si>
  <si>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</si>
  <si>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</si>
  <si>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</si>
  <si>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</si>
  <si>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</si>
  <si>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</si>
  <si>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</si>
  <si>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</si>
  <si>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</si>
  <si>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</si>
  <si>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</si>
  <si>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</si>
  <si>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</si>
  <si>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</si>
  <si>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</si>
  <si>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</si>
  <si>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</si>
  <si>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</si>
  <si>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</si>
  <si>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</si>
  <si>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</si>
  <si>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</si>
  <si>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</si>
  <si>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</si>
  <si>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</si>
  <si>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</si>
  <si>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</si>
  <si>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</si>
  <si>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</si>
  <si>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</si>
  <si>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</si>
  <si>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</si>
  <si>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</si>
  <si>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</si>
  <si>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</si>
  <si>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</si>
  <si>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</si>
  <si>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</si>
  <si>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</si>
  <si>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</si>
  <si>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</si>
  <si>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</si>
  <si>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</si>
  <si>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</si>
  <si>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</si>
  <si>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</si>
  <si>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</si>
  <si>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</si>
  <si>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</si>
  <si>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</si>
  <si>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</si>
  <si>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</si>
  <si>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</si>
  <si>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</si>
  <si>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</si>
  <si>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</si>
  <si>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</si>
  <si>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</si>
  <si>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</si>
  <si>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</si>
  <si>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</si>
  <si>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</si>
  <si>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</si>
  <si>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</si>
  <si>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</si>
  <si>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</si>
  <si>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</si>
  <si>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</si>
  <si>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</si>
  <si>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</si>
  <si>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</si>
  <si>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</si>
  <si>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</si>
  <si>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</si>
  <si>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</si>
  <si>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</si>
  <si>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</si>
  <si>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</si>
  <si>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</si>
  <si>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</si>
  <si>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</si>
  <si>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</si>
  <si>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</si>
  <si>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</si>
  <si>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</si>
  <si>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</si>
  <si>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JUL 95</t>
  </si>
  <si>
    <t>FEB 2015</t>
  </si>
  <si>
    <t>HENNIKER SCHOOL DISTRICT</t>
  </si>
  <si>
    <t>FOOD SER PR YR PREPAIDS</t>
  </si>
  <si>
    <t>REC'ABLES NOT REC'ED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</si>
</sst>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622" activePane="bottomRight" state="frozen"/>
      <selection pane="topRight" activeCell="F1" sqref="F1"/>
      <selection pane="bottomLeft" activeCell="A4" sqref="A4"/>
      <selection pane="bottomRight" activeCell="F665" sqref="F66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245</v>
      </c>
      <c r="C2" s="21">
        <v>245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119731.26</v>
      </c>
      <c r="G9" s="18">
        <v>13107.03</v>
      </c>
      <c r="H9" s="18">
        <v>-8758.9500000000007</v>
      </c>
      <c r="I9" s="18">
        <v>0</v>
      </c>
      <c r="J9" s="67">
        <f>SUM(I438)</f>
        <v>360414.36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>
        <v>0</v>
      </c>
      <c r="H10" s="18">
        <v>0</v>
      </c>
      <c r="I10" s="18">
        <v>0</v>
      </c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0</v>
      </c>
      <c r="G12" s="18">
        <v>330.31</v>
      </c>
      <c r="H12" s="18">
        <v>0</v>
      </c>
      <c r="I12" s="18">
        <v>0</v>
      </c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29887.62</v>
      </c>
      <c r="G13" s="18">
        <v>12835.75</v>
      </c>
      <c r="H13" s="18">
        <v>8758.9500000000007</v>
      </c>
      <c r="I13" s="18">
        <v>0</v>
      </c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0</v>
      </c>
      <c r="G14" s="18">
        <v>50</v>
      </c>
      <c r="H14" s="18">
        <v>0</v>
      </c>
      <c r="I14" s="18">
        <v>0</v>
      </c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45">
        <v>0</v>
      </c>
      <c r="I18" s="18">
        <v>0</v>
      </c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149618.88</v>
      </c>
      <c r="G19" s="41">
        <f>SUM(G9:G18)</f>
        <v>26323.09</v>
      </c>
      <c r="H19" s="41">
        <f>SUM(H9:H18)</f>
        <v>0</v>
      </c>
      <c r="I19" s="41">
        <f>SUM(I9:I18)</f>
        <v>0</v>
      </c>
      <c r="J19" s="41">
        <f>SUM(J9:J18)</f>
        <v>360414.36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330.31</v>
      </c>
      <c r="G22" s="18">
        <v>0</v>
      </c>
      <c r="H22" s="18">
        <v>0</v>
      </c>
      <c r="I22" s="18">
        <v>0</v>
      </c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249.34</v>
      </c>
      <c r="G23" s="18">
        <v>0</v>
      </c>
      <c r="H23" s="18">
        <v>0</v>
      </c>
      <c r="I23" s="18">
        <v>0</v>
      </c>
      <c r="J23" s="67">
        <f>SUM(I448)</f>
        <v>29887.62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16323.29</v>
      </c>
      <c r="G24" s="18">
        <v>0</v>
      </c>
      <c r="H24" s="18">
        <v>0</v>
      </c>
      <c r="I24" s="18">
        <v>0</v>
      </c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0</v>
      </c>
      <c r="G25" s="145">
        <v>0</v>
      </c>
      <c r="H25" s="18">
        <v>0</v>
      </c>
      <c r="I25" s="18">
        <v>0</v>
      </c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>
        <v>0</v>
      </c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>
        <v>0</v>
      </c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0</v>
      </c>
      <c r="G28" s="18">
        <v>0</v>
      </c>
      <c r="H28" s="18">
        <v>0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12489.34</v>
      </c>
      <c r="G29" s="18">
        <v>0</v>
      </c>
      <c r="H29" s="18">
        <v>0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>
        <v>145.02000000000001</v>
      </c>
      <c r="H30" s="18">
        <v>0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29392.280000000002</v>
      </c>
      <c r="G32" s="41">
        <f>SUM(G22:G31)</f>
        <v>145.02000000000001</v>
      </c>
      <c r="H32" s="41">
        <f>SUM(H22:H31)</f>
        <v>0</v>
      </c>
      <c r="I32" s="41">
        <f>SUM(I22:I31)</f>
        <v>0</v>
      </c>
      <c r="J32" s="41">
        <f>SUM(J22:J31)</f>
        <v>29887.62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50000</v>
      </c>
      <c r="G44" s="18">
        <v>0</v>
      </c>
      <c r="H44" s="18">
        <v>0</v>
      </c>
      <c r="I44" s="18">
        <v>0</v>
      </c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>
        <v>0</v>
      </c>
      <c r="G47" s="18">
        <v>26178.07</v>
      </c>
      <c r="H47" s="18">
        <v>0</v>
      </c>
      <c r="I47" s="18">
        <v>0</v>
      </c>
      <c r="J47" s="13">
        <f>SUM(I458)</f>
        <v>330526.74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>
        <v>0</v>
      </c>
      <c r="H48" s="18">
        <v>0</v>
      </c>
      <c r="I48" s="18">
        <v>0</v>
      </c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70226.600000000006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120226.6</v>
      </c>
      <c r="G50" s="41">
        <f>SUM(G35:G49)</f>
        <v>26178.07</v>
      </c>
      <c r="H50" s="41">
        <f>SUM(H35:H49)</f>
        <v>0</v>
      </c>
      <c r="I50" s="41">
        <f>SUM(I35:I49)</f>
        <v>0</v>
      </c>
      <c r="J50" s="41">
        <f>SUM(J35:J49)</f>
        <v>330526.74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149618.88</v>
      </c>
      <c r="G51" s="41">
        <f>G50+G32</f>
        <v>26323.09</v>
      </c>
      <c r="H51" s="41">
        <f>H50+H32</f>
        <v>0</v>
      </c>
      <c r="I51" s="41">
        <f>I50+I32</f>
        <v>0</v>
      </c>
      <c r="J51" s="41">
        <f>J50+J32</f>
        <v>360414.36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3964892</v>
      </c>
      <c r="G56" s="18">
        <v>34230</v>
      </c>
      <c r="H56" s="18">
        <v>0</v>
      </c>
      <c r="I56" s="18">
        <v>0</v>
      </c>
      <c r="J56" s="18">
        <v>0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>
        <v>0</v>
      </c>
      <c r="G57" s="18">
        <v>0</v>
      </c>
      <c r="H57" s="24" t="s">
        <v>289</v>
      </c>
      <c r="I57" s="18">
        <v>0</v>
      </c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>
        <v>0</v>
      </c>
      <c r="G58" s="18">
        <v>0</v>
      </c>
      <c r="H58" s="18">
        <v>0</v>
      </c>
      <c r="I58" s="18">
        <v>0</v>
      </c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3964892</v>
      </c>
      <c r="G59" s="41">
        <f>SUM(G56:G58)</f>
        <v>34230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18629</v>
      </c>
      <c r="G62" s="24" t="s">
        <v>289</v>
      </c>
      <c r="H62" s="18">
        <v>0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0</v>
      </c>
      <c r="G63" s="24" t="s">
        <v>289</v>
      </c>
      <c r="H63" s="18">
        <v>0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>
        <v>0</v>
      </c>
      <c r="G64" s="24" t="s">
        <v>289</v>
      </c>
      <c r="H64" s="18">
        <v>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>
        <v>0</v>
      </c>
      <c r="G65" s="24" t="s">
        <v>289</v>
      </c>
      <c r="H65" s="18">
        <v>0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0</v>
      </c>
      <c r="G67" s="24" t="s">
        <v>289</v>
      </c>
      <c r="H67" s="18">
        <v>0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0</v>
      </c>
      <c r="G68" s="24" t="s">
        <v>289</v>
      </c>
      <c r="H68" s="18">
        <v>0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v>0</v>
      </c>
      <c r="G69" s="24" t="s">
        <v>289</v>
      </c>
      <c r="H69" s="18">
        <v>0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>
        <v>0</v>
      </c>
      <c r="G71" s="24" t="s">
        <v>289</v>
      </c>
      <c r="H71" s="18">
        <v>0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>
        <v>0</v>
      </c>
      <c r="G72" s="24" t="s">
        <v>289</v>
      </c>
      <c r="H72" s="18">
        <v>0</v>
      </c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>
        <v>0</v>
      </c>
      <c r="G73" s="24" t="s">
        <v>289</v>
      </c>
      <c r="H73" s="18">
        <v>0</v>
      </c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>
        <v>0</v>
      </c>
      <c r="G75" s="24" t="s">
        <v>289</v>
      </c>
      <c r="H75" s="18">
        <v>0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>
        <v>0</v>
      </c>
      <c r="G76" s="24" t="s">
        <v>289</v>
      </c>
      <c r="H76" s="18">
        <v>0</v>
      </c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>
        <v>0</v>
      </c>
      <c r="G77" s="24" t="s">
        <v>289</v>
      </c>
      <c r="H77" s="18">
        <v>0</v>
      </c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18629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>
        <v>0</v>
      </c>
      <c r="G82" s="24" t="s">
        <v>289</v>
      </c>
      <c r="H82" s="18">
        <v>0</v>
      </c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>
        <v>0</v>
      </c>
      <c r="G83" s="24" t="s">
        <v>289</v>
      </c>
      <c r="H83" s="18">
        <v>0</v>
      </c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>
        <v>51000</v>
      </c>
      <c r="G85" s="24" t="s">
        <v>289</v>
      </c>
      <c r="H85" s="18">
        <v>0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>
        <v>0</v>
      </c>
      <c r="G86" s="24" t="s">
        <v>289</v>
      </c>
      <c r="H86" s="18">
        <v>0</v>
      </c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>
        <v>0</v>
      </c>
      <c r="G87" s="24" t="s">
        <v>289</v>
      </c>
      <c r="H87" s="18">
        <v>0</v>
      </c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>
        <v>0</v>
      </c>
      <c r="G89" s="24" t="s">
        <v>289</v>
      </c>
      <c r="H89" s="18">
        <v>0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>
        <v>0</v>
      </c>
      <c r="G90" s="24" t="s">
        <v>289</v>
      </c>
      <c r="H90" s="18">
        <v>0</v>
      </c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>
        <v>0</v>
      </c>
      <c r="G91" s="24" t="s">
        <v>289</v>
      </c>
      <c r="H91" s="18">
        <v>0</v>
      </c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>
        <v>0</v>
      </c>
      <c r="G92" s="24" t="s">
        <v>289</v>
      </c>
      <c r="H92" s="18">
        <v>0</v>
      </c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51000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0</v>
      </c>
      <c r="G95" s="18">
        <v>0</v>
      </c>
      <c r="H95" s="18">
        <v>0</v>
      </c>
      <c r="I95" s="18">
        <v>0</v>
      </c>
      <c r="J95" s="18">
        <v>100.7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78244.710000000006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0</v>
      </c>
      <c r="G97" s="24" t="s">
        <v>289</v>
      </c>
      <c r="H97" s="18">
        <v>0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>
        <v>0</v>
      </c>
      <c r="G98" s="18">
        <v>0</v>
      </c>
      <c r="H98" s="18">
        <v>0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280</v>
      </c>
      <c r="G100" s="18">
        <v>0</v>
      </c>
      <c r="H100" s="18">
        <v>0</v>
      </c>
      <c r="I100" s="18">
        <v>0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7338.02</v>
      </c>
      <c r="G101" s="18">
        <v>0</v>
      </c>
      <c r="H101" s="18">
        <v>0</v>
      </c>
      <c r="I101" s="18">
        <v>0</v>
      </c>
      <c r="J101" s="18">
        <v>0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>
        <v>0</v>
      </c>
      <c r="G102" s="18">
        <v>0</v>
      </c>
      <c r="H102" s="18">
        <v>0</v>
      </c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>
        <v>0</v>
      </c>
      <c r="G103" s="24" t="s">
        <v>289</v>
      </c>
      <c r="H103" s="18">
        <v>0</v>
      </c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0</v>
      </c>
      <c r="G104" s="18">
        <v>0</v>
      </c>
      <c r="H104" s="18">
        <v>0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>
        <v>0</v>
      </c>
      <c r="G105" s="18">
        <v>0</v>
      </c>
      <c r="H105" s="18">
        <v>0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>
        <v>0</v>
      </c>
      <c r="G106" s="18">
        <v>0</v>
      </c>
      <c r="H106" s="18">
        <v>0</v>
      </c>
      <c r="I106" s="18">
        <v>0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>
        <v>0</v>
      </c>
      <c r="G107" s="18">
        <v>0</v>
      </c>
      <c r="H107" s="18">
        <v>0</v>
      </c>
      <c r="I107" s="18">
        <v>0</v>
      </c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1425.33</v>
      </c>
      <c r="G108" s="18">
        <v>0</v>
      </c>
      <c r="H108" s="18">
        <v>0</v>
      </c>
      <c r="I108" s="18">
        <v>0</v>
      </c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2301.27</v>
      </c>
      <c r="G109" s="18">
        <v>11.5</v>
      </c>
      <c r="H109" s="18">
        <v>0</v>
      </c>
      <c r="I109" s="18">
        <v>0</v>
      </c>
      <c r="J109" s="18">
        <v>0</v>
      </c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11344.62</v>
      </c>
      <c r="G110" s="41">
        <f>SUM(G95:G109)</f>
        <v>78256.210000000006</v>
      </c>
      <c r="H110" s="41">
        <f>SUM(H95:H109)</f>
        <v>0</v>
      </c>
      <c r="I110" s="41">
        <f>SUM(I95:I109)</f>
        <v>0</v>
      </c>
      <c r="J110" s="41">
        <f>SUM(J95:J109)</f>
        <v>100.7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4045865.62</v>
      </c>
      <c r="G111" s="41">
        <f>G59+G110</f>
        <v>112486.21</v>
      </c>
      <c r="H111" s="41">
        <f>H59+H78+H93+H110</f>
        <v>0</v>
      </c>
      <c r="I111" s="41">
        <f>I59+I110</f>
        <v>0</v>
      </c>
      <c r="J111" s="41">
        <f>J59+J110</f>
        <v>100.7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1600230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591381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0</v>
      </c>
      <c r="G119" s="18">
        <v>0</v>
      </c>
      <c r="H119" s="18">
        <v>0</v>
      </c>
      <c r="I119" s="18">
        <v>0</v>
      </c>
      <c r="J119" s="18">
        <v>0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2191611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64147.66</v>
      </c>
      <c r="G122" s="24" t="s">
        <v>289</v>
      </c>
      <c r="H122" s="24" t="s">
        <v>289</v>
      </c>
      <c r="I122" s="18">
        <v>0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>
        <v>0</v>
      </c>
      <c r="G123" s="24"/>
      <c r="H123" s="24"/>
      <c r="I123" s="18">
        <v>0</v>
      </c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>
        <v>0</v>
      </c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0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0</v>
      </c>
      <c r="G126" s="24" t="s">
        <v>289</v>
      </c>
      <c r="H126" s="18">
        <v>0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0</v>
      </c>
      <c r="G127" s="24" t="s">
        <v>289</v>
      </c>
      <c r="H127" s="18">
        <v>0</v>
      </c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>
        <v>0</v>
      </c>
      <c r="G128" s="24" t="s">
        <v>289</v>
      </c>
      <c r="H128" s="18">
        <v>0</v>
      </c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>
        <v>0</v>
      </c>
      <c r="G129" s="24" t="s">
        <v>289</v>
      </c>
      <c r="H129" s="18">
        <v>0</v>
      </c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>
        <v>0</v>
      </c>
      <c r="G130" s="24" t="s">
        <v>289</v>
      </c>
      <c r="H130" s="18">
        <v>0</v>
      </c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1359.74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>
        <v>0</v>
      </c>
      <c r="G132" s="24" t="s">
        <v>289</v>
      </c>
      <c r="H132" s="18">
        <v>0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>
        <v>0</v>
      </c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>
        <v>0</v>
      </c>
      <c r="G134" s="18">
        <v>0</v>
      </c>
      <c r="H134" s="18">
        <v>0</v>
      </c>
      <c r="I134" s="18">
        <v>0</v>
      </c>
      <c r="J134" s="18">
        <v>0</v>
      </c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64147.66</v>
      </c>
      <c r="G135" s="41">
        <f>SUM(G122:G134)</f>
        <v>1359.74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>
        <v>0</v>
      </c>
      <c r="G136" s="18">
        <v>0</v>
      </c>
      <c r="H136" s="18">
        <v>0</v>
      </c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>
        <v>0</v>
      </c>
      <c r="G137" s="24" t="s">
        <v>289</v>
      </c>
      <c r="H137" s="18">
        <v>0</v>
      </c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2255758.66</v>
      </c>
      <c r="G139" s="41">
        <f>G120+SUM(G135:G136)</f>
        <v>1359.74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>
        <v>0</v>
      </c>
      <c r="G144" s="18">
        <v>0</v>
      </c>
      <c r="H144" s="18">
        <v>0</v>
      </c>
      <c r="I144" s="18">
        <v>0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v>0</v>
      </c>
      <c r="G145" s="18">
        <v>0</v>
      </c>
      <c r="H145" s="18">
        <v>0</v>
      </c>
      <c r="I145" s="18">
        <v>0</v>
      </c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>
        <v>0</v>
      </c>
      <c r="G149" s="24" t="s">
        <v>289</v>
      </c>
      <c r="H149" s="18">
        <v>0</v>
      </c>
      <c r="I149" s="18">
        <v>0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>
        <v>0</v>
      </c>
      <c r="G150" s="24" t="s">
        <v>289</v>
      </c>
      <c r="H150" s="18">
        <v>0</v>
      </c>
      <c r="I150" s="18">
        <v>0</v>
      </c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>
        <v>0</v>
      </c>
      <c r="G151" s="24" t="s">
        <v>289</v>
      </c>
      <c r="H151" s="18">
        <v>0</v>
      </c>
      <c r="I151" s="18">
        <v>0</v>
      </c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0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73003.320000000007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v>0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>
        <v>0</v>
      </c>
      <c r="G156" s="24" t="s">
        <v>289</v>
      </c>
      <c r="H156" s="18">
        <v>0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60060.07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>
        <v>0</v>
      </c>
      <c r="G158" s="24" t="s">
        <v>289</v>
      </c>
      <c r="H158" s="18">
        <v>0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33879.49</v>
      </c>
      <c r="G159" s="24" t="s">
        <v>289</v>
      </c>
      <c r="H159" s="18">
        <v>0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0</v>
      </c>
      <c r="G160" s="18">
        <v>0</v>
      </c>
      <c r="H160" s="18">
        <v>0</v>
      </c>
      <c r="I160" s="18">
        <v>0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33879.49</v>
      </c>
      <c r="G161" s="41">
        <f>SUM(G149:G160)</f>
        <v>60060.07</v>
      </c>
      <c r="H161" s="41">
        <f>SUM(H149:H160)</f>
        <v>73003.320000000007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>
        <v>0</v>
      </c>
      <c r="G162" s="18">
        <v>0</v>
      </c>
      <c r="H162" s="18">
        <v>0</v>
      </c>
      <c r="I162" s="18">
        <v>0</v>
      </c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0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>
        <v>0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>
        <v>0</v>
      </c>
      <c r="G167" s="18">
        <v>0</v>
      </c>
      <c r="H167" s="18">
        <v>0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33879.49</v>
      </c>
      <c r="G168" s="41">
        <f>G146+G161+SUM(G162:G167)</f>
        <v>60060.07</v>
      </c>
      <c r="H168" s="41">
        <f>H146+H161+SUM(H162:H167)</f>
        <v>73003.320000000007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>
        <v>0</v>
      </c>
      <c r="G172" s="24" t="s">
        <v>289</v>
      </c>
      <c r="H172" s="24" t="s">
        <v>289</v>
      </c>
      <c r="I172" s="18">
        <v>0</v>
      </c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>
        <v>0</v>
      </c>
      <c r="G173" s="24" t="s">
        <v>289</v>
      </c>
      <c r="H173" s="24" t="s">
        <v>289</v>
      </c>
      <c r="I173" s="18">
        <v>0</v>
      </c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>
        <v>0</v>
      </c>
      <c r="G174" s="24" t="s">
        <v>289</v>
      </c>
      <c r="H174" s="24" t="s">
        <v>289</v>
      </c>
      <c r="I174" s="18">
        <v>0</v>
      </c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>
        <v>0</v>
      </c>
      <c r="G175" s="24" t="s">
        <v>289</v>
      </c>
      <c r="H175" s="24" t="s">
        <v>289</v>
      </c>
      <c r="I175" s="18">
        <v>0</v>
      </c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0</v>
      </c>
      <c r="H178" s="18">
        <v>0</v>
      </c>
      <c r="I178" s="18">
        <v>0</v>
      </c>
      <c r="J178" s="18">
        <v>60000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>
        <v>0</v>
      </c>
      <c r="G179" s="24" t="s">
        <v>289</v>
      </c>
      <c r="H179" s="18">
        <v>0</v>
      </c>
      <c r="I179" s="18">
        <v>0</v>
      </c>
      <c r="J179" s="18">
        <v>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>
        <v>0</v>
      </c>
      <c r="G180" s="18">
        <v>0</v>
      </c>
      <c r="H180" s="24" t="s">
        <v>289</v>
      </c>
      <c r="I180" s="18">
        <v>0</v>
      </c>
      <c r="J180" s="18">
        <v>0</v>
      </c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>
        <v>0</v>
      </c>
      <c r="G181" s="18">
        <v>0</v>
      </c>
      <c r="H181" s="18">
        <v>0</v>
      </c>
      <c r="I181" s="24" t="s">
        <v>289</v>
      </c>
      <c r="J181" s="18">
        <v>0</v>
      </c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60000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>
        <v>0</v>
      </c>
      <c r="G184" s="18">
        <v>0</v>
      </c>
      <c r="H184" s="18">
        <v>0</v>
      </c>
      <c r="I184" s="18">
        <v>0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0</v>
      </c>
      <c r="G185" s="18">
        <v>0</v>
      </c>
      <c r="H185" s="18">
        <v>0</v>
      </c>
      <c r="I185" s="18">
        <v>0</v>
      </c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>
        <v>0</v>
      </c>
      <c r="G186" s="18">
        <v>0</v>
      </c>
      <c r="H186" s="18">
        <v>0</v>
      </c>
      <c r="I186" s="18">
        <v>0</v>
      </c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>
        <v>0</v>
      </c>
      <c r="G188" s="18">
        <v>0</v>
      </c>
      <c r="H188" s="18">
        <v>0</v>
      </c>
      <c r="I188" s="18">
        <v>0</v>
      </c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>
        <v>0</v>
      </c>
      <c r="G189" s="18">
        <v>0</v>
      </c>
      <c r="H189" s="18">
        <v>0</v>
      </c>
      <c r="I189" s="18">
        <v>0</v>
      </c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>
        <v>0</v>
      </c>
      <c r="G190" s="18">
        <v>0</v>
      </c>
      <c r="H190" s="18">
        <v>0</v>
      </c>
      <c r="I190" s="18">
        <v>0</v>
      </c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60000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6335503.7700000005</v>
      </c>
      <c r="G192" s="47">
        <f>G111+G139+G168+G191</f>
        <v>173906.02000000002</v>
      </c>
      <c r="H192" s="47">
        <f>H111+H139+H168+H191</f>
        <v>73003.320000000007</v>
      </c>
      <c r="I192" s="47">
        <f>I111+I139+I168+I191</f>
        <v>0</v>
      </c>
      <c r="J192" s="47">
        <f>J111+J139+J191</f>
        <v>60100.7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1895452.35</v>
      </c>
      <c r="G196" s="18">
        <v>787622.03</v>
      </c>
      <c r="H196" s="18">
        <v>16275.3</v>
      </c>
      <c r="I196" s="18">
        <v>53275.53</v>
      </c>
      <c r="J196" s="18">
        <v>7166</v>
      </c>
      <c r="K196" s="18">
        <v>3032.5</v>
      </c>
      <c r="L196" s="19">
        <f>SUM(F196:K196)</f>
        <v>2762823.7099999995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704694.78</v>
      </c>
      <c r="G197" s="18">
        <v>192174.22</v>
      </c>
      <c r="H197" s="18">
        <v>34139.69</v>
      </c>
      <c r="I197" s="18">
        <v>5448.53</v>
      </c>
      <c r="J197" s="18">
        <v>254.4</v>
      </c>
      <c r="K197" s="18">
        <v>11951.52</v>
      </c>
      <c r="L197" s="19">
        <f>SUM(F197:K197)</f>
        <v>948663.14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19362.349999999999</v>
      </c>
      <c r="G199" s="18">
        <v>3417.19</v>
      </c>
      <c r="H199" s="18">
        <v>0</v>
      </c>
      <c r="I199" s="18">
        <v>787.98</v>
      </c>
      <c r="J199" s="18">
        <v>0</v>
      </c>
      <c r="K199" s="18">
        <v>0</v>
      </c>
      <c r="L199" s="19">
        <f>SUM(F199:K199)</f>
        <v>23567.519999999997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339456.53</v>
      </c>
      <c r="G201" s="18">
        <v>137825.97</v>
      </c>
      <c r="H201" s="18">
        <v>7011.19</v>
      </c>
      <c r="I201" s="18">
        <v>7177.26</v>
      </c>
      <c r="J201" s="18">
        <v>0</v>
      </c>
      <c r="K201" s="18">
        <v>80</v>
      </c>
      <c r="L201" s="19">
        <f t="shared" ref="L201:L207" si="0">SUM(F201:K201)</f>
        <v>491550.95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113076.06</v>
      </c>
      <c r="G202" s="18">
        <v>27704.15</v>
      </c>
      <c r="H202" s="18">
        <v>29811</v>
      </c>
      <c r="I202" s="18">
        <v>44178.559999999998</v>
      </c>
      <c r="J202" s="18">
        <v>55388.65</v>
      </c>
      <c r="K202" s="18">
        <v>12910.53</v>
      </c>
      <c r="L202" s="19">
        <f t="shared" si="0"/>
        <v>283068.95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5250</v>
      </c>
      <c r="G203" s="18">
        <v>401.64</v>
      </c>
      <c r="H203" s="18">
        <v>233898.05</v>
      </c>
      <c r="I203" s="18">
        <v>2467.77</v>
      </c>
      <c r="J203" s="18">
        <v>0</v>
      </c>
      <c r="K203" s="18">
        <v>6536.17</v>
      </c>
      <c r="L203" s="19">
        <f t="shared" si="0"/>
        <v>248553.63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240552.72</v>
      </c>
      <c r="G204" s="18">
        <v>120657.63</v>
      </c>
      <c r="H204" s="18">
        <v>6246.9</v>
      </c>
      <c r="I204" s="18">
        <v>4684.38</v>
      </c>
      <c r="J204" s="18">
        <v>0</v>
      </c>
      <c r="K204" s="18">
        <v>2019</v>
      </c>
      <c r="L204" s="19">
        <f t="shared" si="0"/>
        <v>374160.63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0</v>
      </c>
      <c r="G205" s="18">
        <v>0</v>
      </c>
      <c r="H205" s="18">
        <v>0</v>
      </c>
      <c r="I205" s="18">
        <v>0</v>
      </c>
      <c r="J205" s="18">
        <v>0</v>
      </c>
      <c r="K205" s="18">
        <v>0</v>
      </c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196184.58</v>
      </c>
      <c r="G206" s="18">
        <v>105655.27</v>
      </c>
      <c r="H206" s="18">
        <v>222674.39</v>
      </c>
      <c r="I206" s="18">
        <v>137155.35999999999</v>
      </c>
      <c r="J206" s="18">
        <v>4949.53</v>
      </c>
      <c r="K206" s="18">
        <v>0</v>
      </c>
      <c r="L206" s="19">
        <f t="shared" si="0"/>
        <v>666619.13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0</v>
      </c>
      <c r="G207" s="18">
        <v>0</v>
      </c>
      <c r="H207" s="18">
        <v>297077.71000000002</v>
      </c>
      <c r="I207" s="18">
        <v>0</v>
      </c>
      <c r="J207" s="18">
        <v>0</v>
      </c>
      <c r="K207" s="18">
        <v>0</v>
      </c>
      <c r="L207" s="19">
        <f t="shared" si="0"/>
        <v>297077.71000000002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3514029.37</v>
      </c>
      <c r="G210" s="41">
        <f t="shared" si="1"/>
        <v>1375458.0999999996</v>
      </c>
      <c r="H210" s="41">
        <f t="shared" si="1"/>
        <v>847134.23</v>
      </c>
      <c r="I210" s="41">
        <f t="shared" si="1"/>
        <v>255175.37</v>
      </c>
      <c r="J210" s="41">
        <f t="shared" si="1"/>
        <v>67758.58</v>
      </c>
      <c r="K210" s="41">
        <f t="shared" si="1"/>
        <v>36529.72</v>
      </c>
      <c r="L210" s="41">
        <f t="shared" si="1"/>
        <v>6096085.3699999992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/>
      <c r="I232" s="18"/>
      <c r="J232" s="18"/>
      <c r="K232" s="18"/>
      <c r="L232" s="19">
        <f>SUM(F232:K232)</f>
        <v>0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0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0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3514029.37</v>
      </c>
      <c r="G256" s="41">
        <f t="shared" si="8"/>
        <v>1375458.0999999996</v>
      </c>
      <c r="H256" s="41">
        <f t="shared" si="8"/>
        <v>847134.23</v>
      </c>
      <c r="I256" s="41">
        <f t="shared" si="8"/>
        <v>255175.37</v>
      </c>
      <c r="J256" s="41">
        <f t="shared" si="8"/>
        <v>67758.58</v>
      </c>
      <c r="K256" s="41">
        <f t="shared" si="8"/>
        <v>36529.72</v>
      </c>
      <c r="L256" s="41">
        <f t="shared" si="8"/>
        <v>6096085.3699999992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200000</v>
      </c>
      <c r="L259" s="19">
        <f>SUM(F259:K259)</f>
        <v>200000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39000</v>
      </c>
      <c r="L260" s="19">
        <f>SUM(F260:K260)</f>
        <v>39000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0</v>
      </c>
      <c r="L262" s="19">
        <f>SUM(F262:K262)</f>
        <v>0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0</v>
      </c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60000</v>
      </c>
      <c r="L265" s="19">
        <f t="shared" si="9"/>
        <v>60000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0</v>
      </c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299000</v>
      </c>
      <c r="L269" s="41">
        <f t="shared" si="9"/>
        <v>299000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3514029.37</v>
      </c>
      <c r="G270" s="42">
        <f t="shared" si="11"/>
        <v>1375458.0999999996</v>
      </c>
      <c r="H270" s="42">
        <f t="shared" si="11"/>
        <v>847134.23</v>
      </c>
      <c r="I270" s="42">
        <f t="shared" si="11"/>
        <v>255175.37</v>
      </c>
      <c r="J270" s="42">
        <f t="shared" si="11"/>
        <v>67758.58</v>
      </c>
      <c r="K270" s="42">
        <f t="shared" si="11"/>
        <v>335529.71999999997</v>
      </c>
      <c r="L270" s="42">
        <f t="shared" si="11"/>
        <v>6395085.3699999992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22083.17</v>
      </c>
      <c r="G275" s="18">
        <v>3482.6</v>
      </c>
      <c r="H275" s="18">
        <v>11154.7</v>
      </c>
      <c r="I275" s="18">
        <v>829</v>
      </c>
      <c r="J275" s="18">
        <v>0</v>
      </c>
      <c r="K275" s="18">
        <v>15592.94</v>
      </c>
      <c r="L275" s="19">
        <f>SUM(F275:K275)</f>
        <v>53142.41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0</v>
      </c>
      <c r="G280" s="18">
        <v>0</v>
      </c>
      <c r="H280" s="18">
        <v>0</v>
      </c>
      <c r="I280" s="18">
        <v>0</v>
      </c>
      <c r="J280" s="18">
        <v>0</v>
      </c>
      <c r="K280" s="18">
        <v>0</v>
      </c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4823.1000000000004</v>
      </c>
      <c r="G281" s="18">
        <v>867.15</v>
      </c>
      <c r="H281" s="18">
        <v>13693.99</v>
      </c>
      <c r="I281" s="18">
        <v>0</v>
      </c>
      <c r="J281" s="18">
        <v>0</v>
      </c>
      <c r="K281" s="18">
        <v>0</v>
      </c>
      <c r="L281" s="19">
        <f t="shared" si="12"/>
        <v>19384.239999999998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v>0</v>
      </c>
      <c r="G282" s="18">
        <v>0</v>
      </c>
      <c r="H282" s="18">
        <v>0</v>
      </c>
      <c r="I282" s="18">
        <v>0</v>
      </c>
      <c r="J282" s="18">
        <v>0</v>
      </c>
      <c r="K282" s="18">
        <v>476.67</v>
      </c>
      <c r="L282" s="19">
        <f t="shared" si="12"/>
        <v>476.67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26906.269999999997</v>
      </c>
      <c r="G289" s="42">
        <f t="shared" si="13"/>
        <v>4349.75</v>
      </c>
      <c r="H289" s="42">
        <f t="shared" si="13"/>
        <v>24848.690000000002</v>
      </c>
      <c r="I289" s="42">
        <f t="shared" si="13"/>
        <v>829</v>
      </c>
      <c r="J289" s="42">
        <f t="shared" si="13"/>
        <v>0</v>
      </c>
      <c r="K289" s="42">
        <f t="shared" si="13"/>
        <v>16069.61</v>
      </c>
      <c r="L289" s="41">
        <f t="shared" si="13"/>
        <v>73003.319999999992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>
        <v>0</v>
      </c>
      <c r="G334" s="18">
        <v>0</v>
      </c>
      <c r="H334" s="18">
        <v>0</v>
      </c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26906.269999999997</v>
      </c>
      <c r="G337" s="41">
        <f t="shared" si="20"/>
        <v>4349.75</v>
      </c>
      <c r="H337" s="41">
        <f t="shared" si="20"/>
        <v>24848.690000000002</v>
      </c>
      <c r="I337" s="41">
        <f t="shared" si="20"/>
        <v>829</v>
      </c>
      <c r="J337" s="41">
        <f t="shared" si="20"/>
        <v>0</v>
      </c>
      <c r="K337" s="41">
        <f t="shared" si="20"/>
        <v>16069.61</v>
      </c>
      <c r="L337" s="41">
        <f t="shared" si="20"/>
        <v>73003.319999999992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>
        <v>0</v>
      </c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26906.269999999997</v>
      </c>
      <c r="G351" s="41">
        <f>G337</f>
        <v>4349.75</v>
      </c>
      <c r="H351" s="41">
        <f>H337</f>
        <v>24848.690000000002</v>
      </c>
      <c r="I351" s="41">
        <f>I337</f>
        <v>829</v>
      </c>
      <c r="J351" s="41">
        <f>J337</f>
        <v>0</v>
      </c>
      <c r="K351" s="47">
        <f>K337+K350</f>
        <v>16069.61</v>
      </c>
      <c r="L351" s="41">
        <f>L337+L350</f>
        <v>73003.319999999992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68675.710000000006</v>
      </c>
      <c r="G357" s="18">
        <v>24956.06</v>
      </c>
      <c r="H357" s="18">
        <v>0</v>
      </c>
      <c r="I357" s="18">
        <v>56389.2</v>
      </c>
      <c r="J357" s="18">
        <v>0</v>
      </c>
      <c r="K357" s="18">
        <v>566.79</v>
      </c>
      <c r="L357" s="13">
        <f>SUM(F357:K357)</f>
        <v>150587.76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68675.710000000006</v>
      </c>
      <c r="G361" s="47">
        <f t="shared" si="22"/>
        <v>24956.06</v>
      </c>
      <c r="H361" s="47">
        <f t="shared" si="22"/>
        <v>0</v>
      </c>
      <c r="I361" s="47">
        <f t="shared" si="22"/>
        <v>56389.2</v>
      </c>
      <c r="J361" s="47">
        <f t="shared" si="22"/>
        <v>0</v>
      </c>
      <c r="K361" s="47">
        <f t="shared" si="22"/>
        <v>566.79</v>
      </c>
      <c r="L361" s="47">
        <f t="shared" si="22"/>
        <v>150587.76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38964.69</v>
      </c>
      <c r="G366" s="18"/>
      <c r="H366" s="18"/>
      <c r="I366" s="56">
        <f>SUM(F366:H366)</f>
        <v>38964.69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17424.509999999998</v>
      </c>
      <c r="G367" s="63"/>
      <c r="H367" s="63"/>
      <c r="I367" s="56">
        <f>SUM(F367:H367)</f>
        <v>17424.509999999998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56389.2</v>
      </c>
      <c r="G368" s="47">
        <f>SUM(G366:G367)</f>
        <v>0</v>
      </c>
      <c r="H368" s="47">
        <f>SUM(H366:H367)</f>
        <v>0</v>
      </c>
      <c r="I368" s="47">
        <f>SUM(I366:I367)</f>
        <v>56389.2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>
        <v>0</v>
      </c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24000</v>
      </c>
      <c r="H395" s="18">
        <v>42.94</v>
      </c>
      <c r="I395" s="18"/>
      <c r="J395" s="24" t="s">
        <v>289</v>
      </c>
      <c r="K395" s="24" t="s">
        <v>289</v>
      </c>
      <c r="L395" s="56">
        <f t="shared" si="26"/>
        <v>24042.94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36000</v>
      </c>
      <c r="H396" s="18">
        <v>48.92</v>
      </c>
      <c r="I396" s="18"/>
      <c r="J396" s="24" t="s">
        <v>289</v>
      </c>
      <c r="K396" s="24" t="s">
        <v>289</v>
      </c>
      <c r="L396" s="56">
        <f t="shared" si="26"/>
        <v>36048.92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>
        <v>0</v>
      </c>
      <c r="H398" s="18">
        <v>8.84</v>
      </c>
      <c r="I398" s="18"/>
      <c r="J398" s="24" t="s">
        <v>289</v>
      </c>
      <c r="K398" s="24" t="s">
        <v>289</v>
      </c>
      <c r="L398" s="56">
        <f t="shared" si="26"/>
        <v>8.84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60000</v>
      </c>
      <c r="H400" s="47">
        <f>SUM(H394:H399)</f>
        <v>100.7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60100.7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60000</v>
      </c>
      <c r="H407" s="47">
        <f>H392+H400+H406</f>
        <v>100.7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60100.7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>
        <v>6644.75</v>
      </c>
      <c r="I421" s="18"/>
      <c r="J421" s="18"/>
      <c r="K421" s="18"/>
      <c r="L421" s="56">
        <f t="shared" si="29"/>
        <v>6644.75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>
        <v>23242.87</v>
      </c>
      <c r="I424" s="18"/>
      <c r="J424" s="18"/>
      <c r="K424" s="18"/>
      <c r="L424" s="56">
        <f t="shared" si="29"/>
        <v>23242.87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29887.62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29887.62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29887.62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29887.62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>
        <v>360414.36</v>
      </c>
      <c r="H438" s="18"/>
      <c r="I438" s="56">
        <f t="shared" ref="I438:I444" si="33">SUM(F438:H438)</f>
        <v>360414.36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360414.36</v>
      </c>
      <c r="H445" s="13">
        <f>SUM(H438:H444)</f>
        <v>0</v>
      </c>
      <c r="I445" s="13">
        <f>SUM(I438:I444)</f>
        <v>360414.36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>
        <v>29887.62</v>
      </c>
      <c r="H448" s="18"/>
      <c r="I448" s="56">
        <f>SUM(F448:H448)</f>
        <v>29887.62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29887.62</v>
      </c>
      <c r="H451" s="72">
        <f>SUM(H447:H450)</f>
        <v>0</v>
      </c>
      <c r="I451" s="72">
        <f>SUM(I447:I450)</f>
        <v>29887.62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330526.74</v>
      </c>
      <c r="H458" s="18"/>
      <c r="I458" s="56">
        <f t="shared" si="34"/>
        <v>330526.74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330526.74</v>
      </c>
      <c r="H459" s="83">
        <f>SUM(H453:H458)</f>
        <v>0</v>
      </c>
      <c r="I459" s="83">
        <f>SUM(I453:I458)</f>
        <v>330526.74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360414.36</v>
      </c>
      <c r="H460" s="42">
        <f>H451+H459</f>
        <v>0</v>
      </c>
      <c r="I460" s="42">
        <f>I451+I459</f>
        <v>360414.36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187158.37</v>
      </c>
      <c r="G464" s="18">
        <v>12</v>
      </c>
      <c r="H464" s="18">
        <v>0</v>
      </c>
      <c r="I464" s="18">
        <v>0</v>
      </c>
      <c r="J464" s="18">
        <v>300313.65999999997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6335503.7699999996</v>
      </c>
      <c r="G467" s="18">
        <v>173906.02</v>
      </c>
      <c r="H467" s="18">
        <v>73003.320000000007</v>
      </c>
      <c r="I467" s="18">
        <v>0</v>
      </c>
      <c r="J467" s="18">
        <v>60100.7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>
        <v>2847.81</v>
      </c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6335503.7699999996</v>
      </c>
      <c r="G469" s="53">
        <f>SUM(G467:G468)</f>
        <v>176753.83</v>
      </c>
      <c r="H469" s="53">
        <f>SUM(H467:H468)</f>
        <v>73003.320000000007</v>
      </c>
      <c r="I469" s="53">
        <f>SUM(I467:I468)</f>
        <v>0</v>
      </c>
      <c r="J469" s="53">
        <f>SUM(J467:J468)</f>
        <v>60100.7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6395085.3700000001</v>
      </c>
      <c r="G471" s="18">
        <v>150587.76</v>
      </c>
      <c r="H471" s="18">
        <v>73003.320000000007</v>
      </c>
      <c r="I471" s="18">
        <v>0</v>
      </c>
      <c r="J471" s="18">
        <v>29887.62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>
        <v>7350.17</v>
      </c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6402435.54</v>
      </c>
      <c r="G473" s="53">
        <f>SUM(G471:G472)</f>
        <v>150587.76</v>
      </c>
      <c r="H473" s="53">
        <f>SUM(H471:H472)</f>
        <v>73003.320000000007</v>
      </c>
      <c r="I473" s="53">
        <f>SUM(I471:I472)</f>
        <v>0</v>
      </c>
      <c r="J473" s="53">
        <f>SUM(J471:J472)</f>
        <v>29887.62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120226.59999999963</v>
      </c>
      <c r="G475" s="53">
        <f>(G464+G469)- G473</f>
        <v>26178.069999999978</v>
      </c>
      <c r="H475" s="53">
        <f>(H464+H469)- H473</f>
        <v>0</v>
      </c>
      <c r="I475" s="53">
        <f>(I464+I469)- I473</f>
        <v>0</v>
      </c>
      <c r="J475" s="53">
        <f>(J464+J469)- J473</f>
        <v>330526.74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 t="s">
        <v>912</v>
      </c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 t="s">
        <v>913</v>
      </c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910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3996566</v>
      </c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5.4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800000</v>
      </c>
      <c r="G494" s="18"/>
      <c r="H494" s="18"/>
      <c r="I494" s="18"/>
      <c r="J494" s="18"/>
      <c r="K494" s="53">
        <f>SUM(F494:J494)</f>
        <v>800000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200000</v>
      </c>
      <c r="G496" s="18"/>
      <c r="H496" s="18"/>
      <c r="I496" s="18"/>
      <c r="J496" s="18"/>
      <c r="K496" s="53">
        <f t="shared" si="35"/>
        <v>200000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600000</v>
      </c>
      <c r="G497" s="204"/>
      <c r="H497" s="204"/>
      <c r="I497" s="204"/>
      <c r="J497" s="204"/>
      <c r="K497" s="205">
        <f t="shared" si="35"/>
        <v>600000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50500</v>
      </c>
      <c r="G498" s="18"/>
      <c r="H498" s="18"/>
      <c r="I498" s="18"/>
      <c r="J498" s="18"/>
      <c r="K498" s="53">
        <f t="shared" si="35"/>
        <v>50500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650500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650500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200000</v>
      </c>
      <c r="G500" s="204"/>
      <c r="H500" s="204"/>
      <c r="I500" s="204"/>
      <c r="J500" s="204"/>
      <c r="K500" s="205">
        <f t="shared" si="35"/>
        <v>200000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28000</v>
      </c>
      <c r="G501" s="18"/>
      <c r="H501" s="18"/>
      <c r="I501" s="18"/>
      <c r="J501" s="18"/>
      <c r="K501" s="53">
        <f t="shared" si="35"/>
        <v>28000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228000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228000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704694.78</v>
      </c>
      <c r="G520" s="18">
        <v>192174.22</v>
      </c>
      <c r="H520" s="18">
        <v>34139.69</v>
      </c>
      <c r="I520" s="18">
        <v>5448.53</v>
      </c>
      <c r="J520" s="18">
        <v>254.4</v>
      </c>
      <c r="K520" s="18">
        <v>11951.52</v>
      </c>
      <c r="L520" s="88">
        <f>SUM(F520:K520)</f>
        <v>948663.14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704694.78</v>
      </c>
      <c r="G523" s="108">
        <f t="shared" ref="G523:L523" si="36">SUM(G520:G522)</f>
        <v>192174.22</v>
      </c>
      <c r="H523" s="108">
        <f t="shared" si="36"/>
        <v>34139.69</v>
      </c>
      <c r="I523" s="108">
        <f t="shared" si="36"/>
        <v>5448.53</v>
      </c>
      <c r="J523" s="108">
        <f t="shared" si="36"/>
        <v>254.4</v>
      </c>
      <c r="K523" s="108">
        <f t="shared" si="36"/>
        <v>11951.52</v>
      </c>
      <c r="L523" s="89">
        <f t="shared" si="36"/>
        <v>948663.14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187338.3</v>
      </c>
      <c r="G525" s="18">
        <v>79994.649999999994</v>
      </c>
      <c r="H525" s="18">
        <v>6834.22</v>
      </c>
      <c r="I525" s="18">
        <v>5357.48</v>
      </c>
      <c r="J525" s="18">
        <v>0</v>
      </c>
      <c r="K525" s="18">
        <v>0</v>
      </c>
      <c r="L525" s="88">
        <f>SUM(F525:K525)</f>
        <v>279524.64999999991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187338.3</v>
      </c>
      <c r="G528" s="89">
        <f t="shared" ref="G528:L528" si="37">SUM(G525:G527)</f>
        <v>79994.649999999994</v>
      </c>
      <c r="H528" s="89">
        <f t="shared" si="37"/>
        <v>6834.22</v>
      </c>
      <c r="I528" s="89">
        <f t="shared" si="37"/>
        <v>5357.48</v>
      </c>
      <c r="J528" s="89">
        <f t="shared" si="37"/>
        <v>0</v>
      </c>
      <c r="K528" s="89">
        <f t="shared" si="37"/>
        <v>0</v>
      </c>
      <c r="L528" s="89">
        <f t="shared" si="37"/>
        <v>279524.64999999991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17882.990000000002</v>
      </c>
      <c r="G530" s="18">
        <v>7637.43</v>
      </c>
      <c r="H530" s="18">
        <v>40.33</v>
      </c>
      <c r="I530" s="18"/>
      <c r="J530" s="18"/>
      <c r="K530" s="18">
        <v>167.45</v>
      </c>
      <c r="L530" s="88">
        <f>SUM(F530:K530)</f>
        <v>25728.200000000004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17882.990000000002</v>
      </c>
      <c r="G533" s="89">
        <f t="shared" ref="G533:L533" si="38">SUM(G530:G532)</f>
        <v>7637.43</v>
      </c>
      <c r="H533" s="89">
        <f t="shared" si="38"/>
        <v>40.33</v>
      </c>
      <c r="I533" s="89">
        <f t="shared" si="38"/>
        <v>0</v>
      </c>
      <c r="J533" s="89">
        <f t="shared" si="38"/>
        <v>0</v>
      </c>
      <c r="K533" s="89">
        <f t="shared" si="38"/>
        <v>167.45</v>
      </c>
      <c r="L533" s="89">
        <f t="shared" si="38"/>
        <v>25728.200000000004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425</v>
      </c>
      <c r="I535" s="18"/>
      <c r="J535" s="18"/>
      <c r="K535" s="18"/>
      <c r="L535" s="88">
        <f>SUM(F535:K535)</f>
        <v>425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425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425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78703.37</v>
      </c>
      <c r="I540" s="18"/>
      <c r="J540" s="18"/>
      <c r="K540" s="18"/>
      <c r="L540" s="88">
        <f>SUM(F540:K540)</f>
        <v>78703.37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78703.37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78703.37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909916.07000000007</v>
      </c>
      <c r="G544" s="89">
        <f t="shared" ref="G544:L544" si="41">G523+G528+G533+G538+G543</f>
        <v>279806.3</v>
      </c>
      <c r="H544" s="89">
        <f t="shared" si="41"/>
        <v>120142.61</v>
      </c>
      <c r="I544" s="89">
        <f t="shared" si="41"/>
        <v>10806.009999999998</v>
      </c>
      <c r="J544" s="89">
        <f t="shared" si="41"/>
        <v>254.4</v>
      </c>
      <c r="K544" s="89">
        <f t="shared" si="41"/>
        <v>12118.970000000001</v>
      </c>
      <c r="L544" s="89">
        <f t="shared" si="41"/>
        <v>1333044.3599999999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948663.14</v>
      </c>
      <c r="G548" s="87">
        <f>L525</f>
        <v>279524.64999999991</v>
      </c>
      <c r="H548" s="87">
        <f>L530</f>
        <v>25728.200000000004</v>
      </c>
      <c r="I548" s="87">
        <f>L535</f>
        <v>425</v>
      </c>
      <c r="J548" s="87">
        <f>L540</f>
        <v>78703.37</v>
      </c>
      <c r="K548" s="87">
        <f>SUM(F548:J548)</f>
        <v>1333044.3599999999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948663.14</v>
      </c>
      <c r="G551" s="89">
        <f t="shared" si="42"/>
        <v>279524.64999999991</v>
      </c>
      <c r="H551" s="89">
        <f t="shared" si="42"/>
        <v>25728.200000000004</v>
      </c>
      <c r="I551" s="89">
        <f t="shared" si="42"/>
        <v>425</v>
      </c>
      <c r="J551" s="89">
        <f t="shared" si="42"/>
        <v>78703.37</v>
      </c>
      <c r="K551" s="89">
        <f t="shared" si="42"/>
        <v>1333044.3599999999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1201.25</v>
      </c>
      <c r="G561" s="18">
        <v>91.9</v>
      </c>
      <c r="H561" s="18">
        <v>219.61</v>
      </c>
      <c r="I561" s="18">
        <v>0</v>
      </c>
      <c r="J561" s="18">
        <v>0</v>
      </c>
      <c r="K561" s="18">
        <v>0</v>
      </c>
      <c r="L561" s="88">
        <f>SUM(F561:K561)</f>
        <v>1512.7600000000002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1201.25</v>
      </c>
      <c r="G564" s="89">
        <f t="shared" si="44"/>
        <v>91.9</v>
      </c>
      <c r="H564" s="89">
        <f t="shared" si="44"/>
        <v>219.61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1512.7600000000002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>
        <v>31092</v>
      </c>
      <c r="G566" s="18">
        <v>5127.7</v>
      </c>
      <c r="H566" s="18">
        <v>0</v>
      </c>
      <c r="I566" s="18">
        <v>1000</v>
      </c>
      <c r="J566" s="18">
        <v>0</v>
      </c>
      <c r="K566" s="18">
        <v>8224.76</v>
      </c>
      <c r="L566" s="88">
        <f>SUM(F566:K566)</f>
        <v>45444.46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31092</v>
      </c>
      <c r="G569" s="193">
        <f t="shared" ref="G569:L569" si="45">SUM(G566:G568)</f>
        <v>5127.7</v>
      </c>
      <c r="H569" s="193">
        <f t="shared" si="45"/>
        <v>0</v>
      </c>
      <c r="I569" s="193">
        <f t="shared" si="45"/>
        <v>1000</v>
      </c>
      <c r="J569" s="193">
        <f t="shared" si="45"/>
        <v>0</v>
      </c>
      <c r="K569" s="193">
        <f t="shared" si="45"/>
        <v>8224.76</v>
      </c>
      <c r="L569" s="193">
        <f t="shared" si="45"/>
        <v>45444.46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32293.25</v>
      </c>
      <c r="G570" s="89">
        <f t="shared" ref="G570:L570" si="46">G559+G564+G569</f>
        <v>5219.5999999999995</v>
      </c>
      <c r="H570" s="89">
        <f t="shared" si="46"/>
        <v>219.61</v>
      </c>
      <c r="I570" s="89">
        <f t="shared" si="46"/>
        <v>1000</v>
      </c>
      <c r="J570" s="89">
        <f t="shared" si="46"/>
        <v>0</v>
      </c>
      <c r="K570" s="89">
        <f t="shared" si="46"/>
        <v>8224.76</v>
      </c>
      <c r="L570" s="89">
        <f t="shared" si="46"/>
        <v>46957.22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v>0</v>
      </c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>
        <v>0</v>
      </c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>
        <v>0</v>
      </c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0</v>
      </c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>
        <v>0</v>
      </c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429</v>
      </c>
      <c r="G581" s="18"/>
      <c r="H581" s="18"/>
      <c r="I581" s="87">
        <f t="shared" si="47"/>
        <v>429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>
        <v>0</v>
      </c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>
        <v>0</v>
      </c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>
        <v>0</v>
      </c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>
        <v>0</v>
      </c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202424.32000000001</v>
      </c>
      <c r="I590" s="18"/>
      <c r="J590" s="18"/>
      <c r="K590" s="104">
        <f t="shared" ref="K590:K596" si="48">SUM(H590:J590)</f>
        <v>202424.32000000001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78703.37</v>
      </c>
      <c r="I591" s="18"/>
      <c r="J591" s="18"/>
      <c r="K591" s="104">
        <f t="shared" si="48"/>
        <v>78703.37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>
        <v>0</v>
      </c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0</v>
      </c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15950.02</v>
      </c>
      <c r="I594" s="18"/>
      <c r="J594" s="18"/>
      <c r="K594" s="104">
        <f t="shared" si="48"/>
        <v>15950.02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>
        <v>0</v>
      </c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297077.71000000002</v>
      </c>
      <c r="I597" s="108">
        <f>SUM(I590:I596)</f>
        <v>0</v>
      </c>
      <c r="J597" s="108">
        <f>SUM(J590:J596)</f>
        <v>0</v>
      </c>
      <c r="K597" s="108">
        <f>SUM(K590:K596)</f>
        <v>297077.71000000002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>
        <v>0</v>
      </c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>
        <v>0</v>
      </c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67758.58</v>
      </c>
      <c r="I603" s="18"/>
      <c r="J603" s="18"/>
      <c r="K603" s="104">
        <f>SUM(H603:J603)</f>
        <v>67758.58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67758.58</v>
      </c>
      <c r="I604" s="108">
        <f>SUM(I601:I603)</f>
        <v>0</v>
      </c>
      <c r="J604" s="108">
        <f>SUM(J601:J603)</f>
        <v>0</v>
      </c>
      <c r="K604" s="108">
        <f>SUM(K601:K603)</f>
        <v>67758.58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27082.5</v>
      </c>
      <c r="G610" s="18">
        <v>4043.53</v>
      </c>
      <c r="H610" s="18">
        <v>0</v>
      </c>
      <c r="I610" s="18">
        <v>0</v>
      </c>
      <c r="J610" s="18">
        <v>0</v>
      </c>
      <c r="K610" s="18">
        <v>0</v>
      </c>
      <c r="L610" s="88">
        <f>SUM(F610:K610)</f>
        <v>31126.03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27082.5</v>
      </c>
      <c r="G613" s="108">
        <f t="shared" si="49"/>
        <v>4043.53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31126.03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149618.88</v>
      </c>
      <c r="H616" s="109">
        <f>SUM(F51)</f>
        <v>149618.88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26323.09</v>
      </c>
      <c r="H617" s="109">
        <f>SUM(G51)</f>
        <v>26323.09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0</v>
      </c>
      <c r="H618" s="109">
        <f>SUM(H51)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360414.36</v>
      </c>
      <c r="H620" s="109">
        <f>SUM(J51)</f>
        <v>360414.36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120226.6</v>
      </c>
      <c r="H621" s="109">
        <f>F475</f>
        <v>120226.59999999963</v>
      </c>
      <c r="I621" s="121" t="s">
        <v>101</v>
      </c>
      <c r="J621" s="109">
        <f t="shared" ref="J621:J654" si="50">G621-H621</f>
        <v>3.7834979593753815E-10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26178.07</v>
      </c>
      <c r="H622" s="109">
        <f>G475</f>
        <v>26178.069999999978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330526.74</v>
      </c>
      <c r="H625" s="109">
        <f>J475</f>
        <v>330526.74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6335503.7700000005</v>
      </c>
      <c r="H626" s="104">
        <f>SUM(F467)</f>
        <v>6335503.7699999996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173906.02000000002</v>
      </c>
      <c r="H627" s="104">
        <f>SUM(G467)</f>
        <v>173906.02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73003.320000000007</v>
      </c>
      <c r="H628" s="104">
        <f>SUM(H467)</f>
        <v>73003.320000000007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60100.7</v>
      </c>
      <c r="H630" s="104">
        <f>SUM(J467)</f>
        <v>60100.7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6395085.3699999992</v>
      </c>
      <c r="H631" s="104">
        <f>SUM(F471)</f>
        <v>6395085.3700000001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73003.319999999992</v>
      </c>
      <c r="H632" s="104">
        <f>SUM(H471)</f>
        <v>73003.320000000007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56389.2</v>
      </c>
      <c r="H633" s="104">
        <f>I368</f>
        <v>56389.2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150587.76</v>
      </c>
      <c r="H634" s="104">
        <f>SUM(G471)</f>
        <v>150587.76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60100.7</v>
      </c>
      <c r="H636" s="164">
        <f>SUM(J467)</f>
        <v>60100.7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29887.62</v>
      </c>
      <c r="H637" s="164">
        <f>SUM(J471)</f>
        <v>29887.62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360414.36</v>
      </c>
      <c r="H639" s="104">
        <f>SUM(G460)</f>
        <v>360414.36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360414.36</v>
      </c>
      <c r="H641" s="104">
        <f>SUM(I460)</f>
        <v>360414.36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100.7</v>
      </c>
      <c r="H643" s="104">
        <f>H407</f>
        <v>100.7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60000</v>
      </c>
      <c r="H644" s="104">
        <f>G407</f>
        <v>60000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60100.7</v>
      </c>
      <c r="H645" s="104">
        <f>L407</f>
        <v>60100.7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297077.71000000002</v>
      </c>
      <c r="H646" s="104">
        <f>L207+L225+L243</f>
        <v>297077.71000000002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67758.58</v>
      </c>
      <c r="H647" s="104">
        <f>(J256+J337)-(J254+J335)</f>
        <v>67758.58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297077.71000000002</v>
      </c>
      <c r="H648" s="104">
        <f>H597</f>
        <v>297077.71000000002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0</v>
      </c>
      <c r="H650" s="104">
        <f>J597</f>
        <v>0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60000</v>
      </c>
      <c r="H654" s="104">
        <f>K265+K346</f>
        <v>60000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6319676.4499999993</v>
      </c>
      <c r="G659" s="19">
        <f>(L228+L308+L358)</f>
        <v>0</v>
      </c>
      <c r="H659" s="19">
        <f>(L246+L327+L359)</f>
        <v>0</v>
      </c>
      <c r="I659" s="19">
        <f>SUM(F659:H659)</f>
        <v>6319676.4499999993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78256.210000000006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78256.210000000006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297077.71000000002</v>
      </c>
      <c r="G661" s="19">
        <f>(L225+L305)-(J225+J305)</f>
        <v>0</v>
      </c>
      <c r="H661" s="19">
        <f>(L243+L324)-(J243+J324)</f>
        <v>0</v>
      </c>
      <c r="I661" s="19">
        <f>SUM(F661:H661)</f>
        <v>297077.71000000002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99313.61</v>
      </c>
      <c r="G662" s="199">
        <f>SUM(G574:G586)+SUM(I601:I603)+L611</f>
        <v>0</v>
      </c>
      <c r="H662" s="199">
        <f>SUM(H574:H586)+SUM(J601:J603)+L612</f>
        <v>0</v>
      </c>
      <c r="I662" s="19">
        <f>SUM(F662:H662)</f>
        <v>99313.61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5845028.919999999</v>
      </c>
      <c r="G663" s="19">
        <f>G659-SUM(G660:G662)</f>
        <v>0</v>
      </c>
      <c r="H663" s="19">
        <f>H659-SUM(H660:H662)</f>
        <v>0</v>
      </c>
      <c r="I663" s="19">
        <f>I659-SUM(I660:I662)</f>
        <v>5845028.919999999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376.46</v>
      </c>
      <c r="G664" s="248"/>
      <c r="H664" s="248"/>
      <c r="I664" s="19">
        <f>SUM(F664:H664)</f>
        <v>376.46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15526.29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15526.29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15526.29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15526.29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headings="1" gridLines="1" gridLinesSet="0"/>
  <pageMargins left="0.3" right="0.3" top="0.75" bottom="0.75" header="0.5" footer="0.5"/>
  <pageSetup scale="85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33" sqref="B33:C33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HENNIKER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1917535.52</v>
      </c>
      <c r="C9" s="229">
        <f>'DOE25'!G196+'DOE25'!G214+'DOE25'!G232+'DOE25'!G275+'DOE25'!G294+'DOE25'!G313</f>
        <v>791104.63</v>
      </c>
    </row>
    <row r="10" spans="1:3" x14ac:dyDescent="0.2">
      <c r="A10" t="s">
        <v>779</v>
      </c>
      <c r="B10" s="240">
        <v>1781749.29</v>
      </c>
      <c r="C10" s="240">
        <v>780711.74</v>
      </c>
    </row>
    <row r="11" spans="1:3" x14ac:dyDescent="0.2">
      <c r="A11" t="s">
        <v>780</v>
      </c>
      <c r="B11" s="240">
        <v>73571.23</v>
      </c>
      <c r="C11" s="240">
        <v>5627.53</v>
      </c>
    </row>
    <row r="12" spans="1:3" x14ac:dyDescent="0.2">
      <c r="A12" t="s">
        <v>781</v>
      </c>
      <c r="B12" s="240">
        <v>62215</v>
      </c>
      <c r="C12" s="240">
        <v>4765.3599999999997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1917535.52</v>
      </c>
      <c r="C13" s="231">
        <f>SUM(C10:C12)</f>
        <v>791104.63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704694.78</v>
      </c>
      <c r="C18" s="229">
        <f>'DOE25'!G197+'DOE25'!G215+'DOE25'!G233+'DOE25'!G276+'DOE25'!G295+'DOE25'!G314</f>
        <v>192174.22</v>
      </c>
    </row>
    <row r="19" spans="1:3" x14ac:dyDescent="0.2">
      <c r="A19" t="s">
        <v>779</v>
      </c>
      <c r="B19" s="240">
        <v>460868.57</v>
      </c>
      <c r="C19" s="240">
        <v>169256.71</v>
      </c>
    </row>
    <row r="20" spans="1:3" x14ac:dyDescent="0.2">
      <c r="A20" t="s">
        <v>780</v>
      </c>
      <c r="B20" s="240">
        <v>218652.41</v>
      </c>
      <c r="C20" s="240">
        <v>13587.72</v>
      </c>
    </row>
    <row r="21" spans="1:3" x14ac:dyDescent="0.2">
      <c r="A21" t="s">
        <v>781</v>
      </c>
      <c r="B21" s="240">
        <v>25173.8</v>
      </c>
      <c r="C21" s="240">
        <v>9329.7900000000009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704694.78</v>
      </c>
      <c r="C22" s="231">
        <f>SUM(C19:C21)</f>
        <v>192174.22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19362.349999999999</v>
      </c>
      <c r="C36" s="235">
        <f>'DOE25'!G199+'DOE25'!G217+'DOE25'!G235+'DOE25'!G278+'DOE25'!G297+'DOE25'!G316</f>
        <v>3417.19</v>
      </c>
    </row>
    <row r="37" spans="1:3" x14ac:dyDescent="0.2">
      <c r="A37" t="s">
        <v>779</v>
      </c>
      <c r="B37" s="240">
        <v>17365.43</v>
      </c>
      <c r="C37" s="240">
        <v>3075.47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1996.92</v>
      </c>
      <c r="C39" s="240">
        <v>341.72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19362.349999999999</v>
      </c>
      <c r="C40" s="231">
        <f>SUM(C37:C39)</f>
        <v>3417.1899999999996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HENNIKER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3735054.3699999996</v>
      </c>
      <c r="D5" s="20">
        <f>SUM('DOE25'!L196:L199)+SUM('DOE25'!L214:L217)+SUM('DOE25'!L232:L235)-F5-G5</f>
        <v>3712649.9499999997</v>
      </c>
      <c r="E5" s="243"/>
      <c r="F5" s="255">
        <f>SUM('DOE25'!J196:J199)+SUM('DOE25'!J214:J217)+SUM('DOE25'!J232:J235)</f>
        <v>7420.4</v>
      </c>
      <c r="G5" s="53">
        <f>SUM('DOE25'!K196:K199)+SUM('DOE25'!K214:K217)+SUM('DOE25'!K232:K235)</f>
        <v>14984.02</v>
      </c>
      <c r="H5" s="259"/>
    </row>
    <row r="6" spans="1:9" x14ac:dyDescent="0.2">
      <c r="A6" s="32">
        <v>2100</v>
      </c>
      <c r="B6" t="s">
        <v>801</v>
      </c>
      <c r="C6" s="245">
        <f t="shared" si="0"/>
        <v>491550.95</v>
      </c>
      <c r="D6" s="20">
        <f>'DOE25'!L201+'DOE25'!L219+'DOE25'!L237-F6-G6</f>
        <v>491470.95</v>
      </c>
      <c r="E6" s="243"/>
      <c r="F6" s="255">
        <f>'DOE25'!J201+'DOE25'!J219+'DOE25'!J237</f>
        <v>0</v>
      </c>
      <c r="G6" s="53">
        <f>'DOE25'!K201+'DOE25'!K219+'DOE25'!K237</f>
        <v>80</v>
      </c>
      <c r="H6" s="259"/>
    </row>
    <row r="7" spans="1:9" x14ac:dyDescent="0.2">
      <c r="A7" s="32">
        <v>2200</v>
      </c>
      <c r="B7" t="s">
        <v>834</v>
      </c>
      <c r="C7" s="245">
        <f t="shared" si="0"/>
        <v>283068.95000000007</v>
      </c>
      <c r="D7" s="20">
        <f>'DOE25'!L202+'DOE25'!L220+'DOE25'!L238-F7-G7</f>
        <v>214769.77000000002</v>
      </c>
      <c r="E7" s="243"/>
      <c r="F7" s="255">
        <f>'DOE25'!J202+'DOE25'!J220+'DOE25'!J238</f>
        <v>55388.65</v>
      </c>
      <c r="G7" s="53">
        <f>'DOE25'!K202+'DOE25'!K220+'DOE25'!K238</f>
        <v>12910.53</v>
      </c>
      <c r="H7" s="259"/>
    </row>
    <row r="8" spans="1:9" x14ac:dyDescent="0.2">
      <c r="A8" s="32">
        <v>2300</v>
      </c>
      <c r="B8" t="s">
        <v>802</v>
      </c>
      <c r="C8" s="245">
        <f t="shared" si="0"/>
        <v>156101.57999999999</v>
      </c>
      <c r="D8" s="243"/>
      <c r="E8" s="20">
        <f>'DOE25'!L203+'DOE25'!L221+'DOE25'!L239-F8-G8-D9-D11</f>
        <v>149565.40999999997</v>
      </c>
      <c r="F8" s="255">
        <f>'DOE25'!J203+'DOE25'!J221+'DOE25'!J239</f>
        <v>0</v>
      </c>
      <c r="G8" s="53">
        <f>'DOE25'!K203+'DOE25'!K221+'DOE25'!K239</f>
        <v>6536.17</v>
      </c>
      <c r="H8" s="259"/>
    </row>
    <row r="9" spans="1:9" x14ac:dyDescent="0.2">
      <c r="A9" s="32">
        <v>2310</v>
      </c>
      <c r="B9" t="s">
        <v>818</v>
      </c>
      <c r="C9" s="245">
        <f t="shared" si="0"/>
        <v>36880.230000000003</v>
      </c>
      <c r="D9" s="244">
        <v>36880.230000000003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5850</v>
      </c>
      <c r="D10" s="243"/>
      <c r="E10" s="244">
        <v>5850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55571.82</v>
      </c>
      <c r="D11" s="244">
        <v>55571.82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374160.63</v>
      </c>
      <c r="D12" s="20">
        <f>'DOE25'!L204+'DOE25'!L222+'DOE25'!L240-F12-G12</f>
        <v>372141.63</v>
      </c>
      <c r="E12" s="243"/>
      <c r="F12" s="255">
        <f>'DOE25'!J204+'DOE25'!J222+'DOE25'!J240</f>
        <v>0</v>
      </c>
      <c r="G12" s="53">
        <f>'DOE25'!K204+'DOE25'!K222+'DOE25'!K240</f>
        <v>2019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666619.13</v>
      </c>
      <c r="D14" s="20">
        <f>'DOE25'!L206+'DOE25'!L224+'DOE25'!L242-F14-G14</f>
        <v>661669.6</v>
      </c>
      <c r="E14" s="243"/>
      <c r="F14" s="255">
        <f>'DOE25'!J206+'DOE25'!J224+'DOE25'!J242</f>
        <v>4949.53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297077.71000000002</v>
      </c>
      <c r="D15" s="20">
        <f>'DOE25'!L207+'DOE25'!L225+'DOE25'!L243-F15-G15</f>
        <v>297077.71000000002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239000</v>
      </c>
      <c r="D25" s="243"/>
      <c r="E25" s="243"/>
      <c r="F25" s="258"/>
      <c r="G25" s="256"/>
      <c r="H25" s="257">
        <f>'DOE25'!L259+'DOE25'!L260+'DOE25'!L340+'DOE25'!L341</f>
        <v>239000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111623.07</v>
      </c>
      <c r="D29" s="20">
        <f>'DOE25'!L357+'DOE25'!L358+'DOE25'!L359-'DOE25'!I366-F29-G29</f>
        <v>111056.28000000001</v>
      </c>
      <c r="E29" s="243"/>
      <c r="F29" s="255">
        <f>'DOE25'!J357+'DOE25'!J358+'DOE25'!J359</f>
        <v>0</v>
      </c>
      <c r="G29" s="53">
        <f>'DOE25'!K357+'DOE25'!K358+'DOE25'!K359</f>
        <v>566.79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73003.319999999992</v>
      </c>
      <c r="D31" s="20">
        <f>'DOE25'!L289+'DOE25'!L308+'DOE25'!L327+'DOE25'!L332+'DOE25'!L333+'DOE25'!L334-F31-G31</f>
        <v>56933.709999999992</v>
      </c>
      <c r="E31" s="243"/>
      <c r="F31" s="255">
        <f>'DOE25'!J289+'DOE25'!J308+'DOE25'!J327+'DOE25'!J332+'DOE25'!J333+'DOE25'!J334</f>
        <v>0</v>
      </c>
      <c r="G31" s="53">
        <f>'DOE25'!K289+'DOE25'!K308+'DOE25'!K327+'DOE25'!K332+'DOE25'!K333+'DOE25'!K334</f>
        <v>16069.61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6010221.6500000004</v>
      </c>
      <c r="E33" s="246">
        <f>SUM(E5:E31)</f>
        <v>155415.40999999997</v>
      </c>
      <c r="F33" s="246">
        <f>SUM(F5:F31)</f>
        <v>67758.58</v>
      </c>
      <c r="G33" s="246">
        <f>SUM(G5:G31)</f>
        <v>53166.12</v>
      </c>
      <c r="H33" s="246">
        <f>SUM(H5:H31)</f>
        <v>239000</v>
      </c>
    </row>
    <row r="35" spans="2:8" ht="12" thickBot="1" x14ac:dyDescent="0.25">
      <c r="B35" s="253" t="s">
        <v>847</v>
      </c>
      <c r="D35" s="254">
        <f>E33</f>
        <v>155415.40999999997</v>
      </c>
      <c r="E35" s="249"/>
    </row>
    <row r="36" spans="2:8" ht="12" thickTop="1" x14ac:dyDescent="0.2">
      <c r="B36" t="s">
        <v>815</v>
      </c>
      <c r="D36" s="20">
        <f>D33</f>
        <v>6010221.6500000004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26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HENNIKER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119731.26</v>
      </c>
      <c r="D8" s="95">
        <f>'DOE25'!G9</f>
        <v>13107.03</v>
      </c>
      <c r="E8" s="95">
        <f>'DOE25'!H9</f>
        <v>-8758.9500000000007</v>
      </c>
      <c r="F8" s="95">
        <f>'DOE25'!I9</f>
        <v>0</v>
      </c>
      <c r="G8" s="95">
        <f>'DOE25'!J9</f>
        <v>360414.36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330.31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29887.62</v>
      </c>
      <c r="D12" s="95">
        <f>'DOE25'!G13</f>
        <v>12835.75</v>
      </c>
      <c r="E12" s="95">
        <f>'DOE25'!H13</f>
        <v>8758.9500000000007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50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149618.88</v>
      </c>
      <c r="D18" s="41">
        <f>SUM(D8:D17)</f>
        <v>26323.09</v>
      </c>
      <c r="E18" s="41">
        <f>SUM(E8:E17)</f>
        <v>0</v>
      </c>
      <c r="F18" s="41">
        <f>SUM(F8:F17)</f>
        <v>0</v>
      </c>
      <c r="G18" s="41">
        <f>SUM(G8:G17)</f>
        <v>360414.36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330.31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249.34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29887.62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16323.29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12489.34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145.02000000000001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29392.280000000002</v>
      </c>
      <c r="D31" s="41">
        <f>SUM(D21:D30)</f>
        <v>145.02000000000001</v>
      </c>
      <c r="E31" s="41">
        <f>SUM(E21:E30)</f>
        <v>0</v>
      </c>
      <c r="F31" s="41">
        <f>SUM(F21:F30)</f>
        <v>0</v>
      </c>
      <c r="G31" s="41">
        <f>SUM(G21:G30)</f>
        <v>29887.62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26178.07</v>
      </c>
      <c r="E46" s="95">
        <f>'DOE25'!H47</f>
        <v>0</v>
      </c>
      <c r="F46" s="95">
        <f>'DOE25'!I47</f>
        <v>0</v>
      </c>
      <c r="G46" s="95">
        <f>'DOE25'!J47</f>
        <v>330526.74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70226.600000000006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120226.6</v>
      </c>
      <c r="D49" s="41">
        <f>SUM(D34:D48)</f>
        <v>26178.07</v>
      </c>
      <c r="E49" s="41">
        <f>SUM(E34:E48)</f>
        <v>0</v>
      </c>
      <c r="F49" s="41">
        <f>SUM(F34:F48)</f>
        <v>0</v>
      </c>
      <c r="G49" s="41">
        <f>SUM(G34:G48)</f>
        <v>330526.74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149618.88</v>
      </c>
      <c r="D50" s="41">
        <f>D49+D31</f>
        <v>26323.09</v>
      </c>
      <c r="E50" s="41">
        <f>E49+E31</f>
        <v>0</v>
      </c>
      <c r="F50" s="41">
        <f>F49+F31</f>
        <v>0</v>
      </c>
      <c r="G50" s="41">
        <f>G49+G31</f>
        <v>360414.36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3964892</v>
      </c>
      <c r="D55" s="95">
        <f>'DOE25'!G59</f>
        <v>34230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18629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51000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0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100.7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78244.710000000006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11344.62</v>
      </c>
      <c r="D60" s="95">
        <f>SUM('DOE25'!G97:G109)</f>
        <v>11.5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80973.62</v>
      </c>
      <c r="D61" s="130">
        <f>SUM(D56:D60)</f>
        <v>78256.210000000006</v>
      </c>
      <c r="E61" s="130">
        <f>SUM(E56:E60)</f>
        <v>0</v>
      </c>
      <c r="F61" s="130">
        <f>SUM(F56:F60)</f>
        <v>0</v>
      </c>
      <c r="G61" s="130">
        <f>SUM(G56:G60)</f>
        <v>100.7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4045865.62</v>
      </c>
      <c r="D62" s="22">
        <f>D55+D61</f>
        <v>112486.21</v>
      </c>
      <c r="E62" s="22">
        <f>E55+E61</f>
        <v>0</v>
      </c>
      <c r="F62" s="22">
        <f>F55+F61</f>
        <v>0</v>
      </c>
      <c r="G62" s="22">
        <f>G55+G61</f>
        <v>100.7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1600230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591381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2191611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64147.66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1359.74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64147.66</v>
      </c>
      <c r="D77" s="130">
        <f>SUM(D71:D76)</f>
        <v>1359.74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2255758.66</v>
      </c>
      <c r="D80" s="130">
        <f>SUM(D78:D79)+D77+D69</f>
        <v>1359.74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33879.49</v>
      </c>
      <c r="D87" s="95">
        <f>SUM('DOE25'!G152:G160)</f>
        <v>60060.07</v>
      </c>
      <c r="E87" s="95">
        <f>SUM('DOE25'!H152:H160)</f>
        <v>73003.320000000007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33879.49</v>
      </c>
      <c r="D90" s="131">
        <f>SUM(D84:D89)</f>
        <v>60060.07</v>
      </c>
      <c r="E90" s="131">
        <f>SUM(E84:E89)</f>
        <v>73003.320000000007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60000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60000</v>
      </c>
    </row>
    <row r="103" spans="1:7" ht="12.75" thickTop="1" thickBot="1" x14ac:dyDescent="0.25">
      <c r="A103" s="33" t="s">
        <v>765</v>
      </c>
      <c r="C103" s="86">
        <f>C62+C80+C90+C102</f>
        <v>6335503.7700000005</v>
      </c>
      <c r="D103" s="86">
        <f>D62+D80+D90+D102</f>
        <v>173906.02000000002</v>
      </c>
      <c r="E103" s="86">
        <f>E62+E80+E90+E102</f>
        <v>73003.320000000007</v>
      </c>
      <c r="F103" s="86">
        <f>F62+F80+F90+F102</f>
        <v>0</v>
      </c>
      <c r="G103" s="86">
        <f>G62+G80+G102</f>
        <v>60100.7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2762823.7099999995</v>
      </c>
      <c r="D108" s="24" t="s">
        <v>289</v>
      </c>
      <c r="E108" s="95">
        <f>('DOE25'!L275)+('DOE25'!L294)+('DOE25'!L313)</f>
        <v>53142.41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948663.14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23567.519999999997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3735054.3699999996</v>
      </c>
      <c r="D114" s="86">
        <f>SUM(D108:D113)</f>
        <v>0</v>
      </c>
      <c r="E114" s="86">
        <f>SUM(E108:E113)</f>
        <v>53142.41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491550.95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283068.95</v>
      </c>
      <c r="D118" s="24" t="s">
        <v>289</v>
      </c>
      <c r="E118" s="95">
        <f>+('DOE25'!L281)+('DOE25'!L300)+('DOE25'!L319)</f>
        <v>19384.239999999998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248553.63</v>
      </c>
      <c r="D119" s="24" t="s">
        <v>289</v>
      </c>
      <c r="E119" s="95">
        <f>+('DOE25'!L282)+('DOE25'!L301)+('DOE25'!L320)</f>
        <v>476.67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374160.63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666619.13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297077.71000000002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150587.76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2361031</v>
      </c>
      <c r="D127" s="86">
        <f>SUM(D117:D126)</f>
        <v>150587.76</v>
      </c>
      <c r="E127" s="86">
        <f>SUM(E117:E126)</f>
        <v>19860.909999999996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200000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39000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60100.7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-100.69999999999709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299000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6395085.3699999992</v>
      </c>
      <c r="D144" s="86">
        <f>(D114+D127+D143)</f>
        <v>150587.76</v>
      </c>
      <c r="E144" s="86">
        <f>(E114+E127+E143)</f>
        <v>73003.320000000007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JUL 95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FEB 2015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3996566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5.4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800000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800000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200000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200000</v>
      </c>
    </row>
    <row r="158" spans="1:9" x14ac:dyDescent="0.2">
      <c r="A158" s="22" t="s">
        <v>35</v>
      </c>
      <c r="B158" s="137">
        <f>'DOE25'!F497</f>
        <v>600000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600000</v>
      </c>
    </row>
    <row r="159" spans="1:9" x14ac:dyDescent="0.2">
      <c r="A159" s="22" t="s">
        <v>36</v>
      </c>
      <c r="B159" s="137">
        <f>'DOE25'!F498</f>
        <v>50500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50500</v>
      </c>
    </row>
    <row r="160" spans="1:9" x14ac:dyDescent="0.2">
      <c r="A160" s="22" t="s">
        <v>37</v>
      </c>
      <c r="B160" s="137">
        <f>'DOE25'!F499</f>
        <v>650500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650500</v>
      </c>
    </row>
    <row r="161" spans="1:7" x14ac:dyDescent="0.2">
      <c r="A161" s="22" t="s">
        <v>38</v>
      </c>
      <c r="B161" s="137">
        <f>'DOE25'!F500</f>
        <v>200000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200000</v>
      </c>
    </row>
    <row r="162" spans="1:7" x14ac:dyDescent="0.2">
      <c r="A162" s="22" t="s">
        <v>39</v>
      </c>
      <c r="B162" s="137">
        <f>'DOE25'!F501</f>
        <v>28000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28000</v>
      </c>
    </row>
    <row r="163" spans="1:7" x14ac:dyDescent="0.2">
      <c r="A163" s="22" t="s">
        <v>246</v>
      </c>
      <c r="B163" s="137">
        <f>'DOE25'!F502</f>
        <v>228000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228000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HENNIKER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15526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15526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2815966</v>
      </c>
      <c r="D10" s="182">
        <f>ROUND((C10/$C$28)*100,1)</f>
        <v>44.8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948663</v>
      </c>
      <c r="D11" s="182">
        <f>ROUND((C11/$C$28)*100,1)</f>
        <v>15.1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23568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491551</v>
      </c>
      <c r="D15" s="182">
        <f t="shared" ref="D15:D27" si="0">ROUND((C15/$C$28)*100,1)</f>
        <v>7.8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302453</v>
      </c>
      <c r="D16" s="182">
        <f t="shared" si="0"/>
        <v>4.8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249030</v>
      </c>
      <c r="D17" s="182">
        <f t="shared" si="0"/>
        <v>4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374161</v>
      </c>
      <c r="D18" s="182">
        <f t="shared" si="0"/>
        <v>6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666619</v>
      </c>
      <c r="D20" s="182">
        <f t="shared" si="0"/>
        <v>10.6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297078</v>
      </c>
      <c r="D21" s="182">
        <f t="shared" si="0"/>
        <v>4.7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39000</v>
      </c>
      <c r="D25" s="182">
        <f t="shared" si="0"/>
        <v>0.6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72331.789999999994</v>
      </c>
      <c r="D27" s="182">
        <f t="shared" si="0"/>
        <v>1.2</v>
      </c>
    </row>
    <row r="28" spans="1:4" x14ac:dyDescent="0.2">
      <c r="B28" s="187" t="s">
        <v>723</v>
      </c>
      <c r="C28" s="180">
        <f>SUM(C10:C27)</f>
        <v>6280420.79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6280420.79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200000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3999122</v>
      </c>
      <c r="D35" s="182">
        <f t="shared" ref="D35:D40" si="1">ROUND((C35/$C$41)*100,1)</f>
        <v>61.5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81074.320000000298</v>
      </c>
      <c r="D36" s="182">
        <f t="shared" si="1"/>
        <v>1.2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2191611</v>
      </c>
      <c r="D37" s="182">
        <f t="shared" si="1"/>
        <v>33.700000000000003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65507</v>
      </c>
      <c r="D38" s="182">
        <f t="shared" si="1"/>
        <v>1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166943</v>
      </c>
      <c r="D39" s="182">
        <f t="shared" si="1"/>
        <v>2.6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6504257.3200000003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HENNIKER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2013-08-22T17:35:53Z</cp:lastPrinted>
  <dcterms:created xsi:type="dcterms:W3CDTF">1997-12-04T19:04:30Z</dcterms:created>
  <dcterms:modified xsi:type="dcterms:W3CDTF">2013-11-14T16:27:00Z</dcterms:modified>
</cp:coreProperties>
</file>