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4" i="1" l="1"/>
  <c r="F109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C119" i="2" s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/>
  <c r="L233" i="1"/>
  <c r="L234" i="1"/>
  <c r="C110" i="2" s="1"/>
  <c r="L235" i="1"/>
  <c r="F6" i="13"/>
  <c r="G6" i="13"/>
  <c r="L201" i="1"/>
  <c r="L219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28" i="1"/>
  <c r="L243" i="1"/>
  <c r="F17" i="13"/>
  <c r="G17" i="13"/>
  <c r="L250" i="1"/>
  <c r="D17" i="13" s="1"/>
  <c r="C17" i="13" s="1"/>
  <c r="F18" i="13"/>
  <c r="G18" i="13"/>
  <c r="L251" i="1"/>
  <c r="C113" i="2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E123" i="2" s="1"/>
  <c r="L325" i="1"/>
  <c r="L332" i="1"/>
  <c r="L333" i="1"/>
  <c r="L334" i="1"/>
  <c r="E113" i="2" s="1"/>
  <c r="L259" i="1"/>
  <c r="L260" i="1"/>
  <c r="H25" i="13" s="1"/>
  <c r="H33" i="13" s="1"/>
  <c r="L340" i="1"/>
  <c r="L341" i="1"/>
  <c r="L254" i="1"/>
  <c r="L335" i="1"/>
  <c r="E129" i="2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92" i="1" s="1"/>
  <c r="C137" i="2" s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C40" i="10"/>
  <c r="F59" i="1"/>
  <c r="C55" i="2" s="1"/>
  <c r="G59" i="1"/>
  <c r="D55" i="2" s="1"/>
  <c r="H59" i="1"/>
  <c r="I59" i="1"/>
  <c r="F78" i="1"/>
  <c r="F93" i="1"/>
  <c r="C57" i="2"/>
  <c r="F110" i="1"/>
  <c r="G110" i="1"/>
  <c r="H78" i="1"/>
  <c r="H93" i="1"/>
  <c r="E57" i="2" s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C84" i="2"/>
  <c r="F161" i="1"/>
  <c r="G146" i="1"/>
  <c r="G161" i="1"/>
  <c r="H146" i="1"/>
  <c r="E84" i="2" s="1"/>
  <c r="H161" i="1"/>
  <c r="I146" i="1"/>
  <c r="F84" i="2"/>
  <c r="F90" i="2" s="1"/>
  <c r="I161" i="1"/>
  <c r="C13" i="10"/>
  <c r="C19" i="10"/>
  <c r="L249" i="1"/>
  <c r="L331" i="1"/>
  <c r="C23" i="10" s="1"/>
  <c r="L253" i="1"/>
  <c r="C25" i="10"/>
  <c r="L267" i="1"/>
  <c r="L268" i="1"/>
  <c r="C142" i="2"/>
  <c r="L348" i="1"/>
  <c r="L349" i="1"/>
  <c r="E142" i="2" s="1"/>
  <c r="I664" i="1"/>
  <c r="I669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E133" i="2"/>
  <c r="L344" i="1"/>
  <c r="E134" i="2" s="1"/>
  <c r="E143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/>
  <c r="L530" i="1"/>
  <c r="H548" i="1"/>
  <c r="L531" i="1"/>
  <c r="H549" i="1"/>
  <c r="L532" i="1"/>
  <c r="H550" i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D18" i="2" s="1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C31" i="2" s="1"/>
  <c r="D22" i="2"/>
  <c r="E22" i="2"/>
  <c r="E31" i="2" s="1"/>
  <c r="F22" i="2"/>
  <c r="I448" i="1"/>
  <c r="J23" i="1" s="1"/>
  <c r="G22" i="2" s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G36" i="2" s="1"/>
  <c r="I458" i="1"/>
  <c r="J47" i="1" s="1"/>
  <c r="G46" i="2" s="1"/>
  <c r="C48" i="2"/>
  <c r="E55" i="2"/>
  <c r="F55" i="2"/>
  <c r="C56" i="2"/>
  <c r="E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D80" i="2" s="1"/>
  <c r="E76" i="2"/>
  <c r="E77" i="2" s="1"/>
  <c r="F76" i="2"/>
  <c r="G76" i="2"/>
  <c r="G77" i="2"/>
  <c r="G80" i="2" s="1"/>
  <c r="C78" i="2"/>
  <c r="D78" i="2"/>
  <c r="E78" i="2"/>
  <c r="C79" i="2"/>
  <c r="E79" i="2"/>
  <c r="D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E111" i="2"/>
  <c r="C112" i="2"/>
  <c r="E112" i="2"/>
  <c r="D114" i="2"/>
  <c r="F114" i="2"/>
  <c r="G114" i="2"/>
  <c r="C121" i="2"/>
  <c r="E122" i="2"/>
  <c r="F127" i="2"/>
  <c r="G127" i="2"/>
  <c r="C129" i="2"/>
  <c r="D133" i="2"/>
  <c r="D143" i="2" s="1"/>
  <c r="F133" i="2"/>
  <c r="K418" i="1"/>
  <c r="K426" i="1"/>
  <c r="K432" i="1"/>
  <c r="L262" i="1"/>
  <c r="C134" i="2"/>
  <c r="L263" i="1"/>
  <c r="C135" i="2"/>
  <c r="L264" i="1"/>
  <c r="C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51" i="1" s="1"/>
  <c r="H617" i="1" s="1"/>
  <c r="H50" i="1"/>
  <c r="G623" i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/>
  <c r="J361" i="1"/>
  <c r="K361" i="1"/>
  <c r="I367" i="1"/>
  <c r="I368" i="1"/>
  <c r="H633" i="1" s="1"/>
  <c r="J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H445" i="1"/>
  <c r="G640" i="1" s="1"/>
  <c r="F451" i="1"/>
  <c r="G451" i="1"/>
  <c r="H451" i="1"/>
  <c r="F459" i="1"/>
  <c r="G459" i="1"/>
  <c r="G460" i="1" s="1"/>
  <c r="H639" i="1" s="1"/>
  <c r="H459" i="1"/>
  <c r="H460" i="1" s="1"/>
  <c r="H640" i="1" s="1"/>
  <c r="F469" i="1"/>
  <c r="G469" i="1"/>
  <c r="H469" i="1"/>
  <c r="I469" i="1"/>
  <c r="J469" i="1"/>
  <c r="F473" i="1"/>
  <c r="F475" i="1"/>
  <c r="H621" i="1" s="1"/>
  <c r="G473" i="1"/>
  <c r="G475" i="1" s="1"/>
  <c r="H622" i="1" s="1"/>
  <c r="H473" i="1"/>
  <c r="H475" i="1"/>
  <c r="H623" i="1" s="1"/>
  <c r="I473" i="1"/>
  <c r="I475" i="1" s="1"/>
  <c r="H624" i="1" s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I544" i="1" s="1"/>
  <c r="J533" i="1"/>
  <c r="J544" i="1" s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9" i="1"/>
  <c r="L558" i="1"/>
  <c r="F559" i="1"/>
  <c r="G559" i="1"/>
  <c r="H559" i="1"/>
  <c r="H570" i="1" s="1"/>
  <c r="I559" i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9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J639" i="1" s="1"/>
  <c r="G642" i="1"/>
  <c r="G643" i="1"/>
  <c r="G648" i="1"/>
  <c r="G651" i="1"/>
  <c r="H651" i="1"/>
  <c r="G652" i="1"/>
  <c r="H652" i="1"/>
  <c r="G653" i="1"/>
  <c r="H653" i="1"/>
  <c r="H654" i="1"/>
  <c r="F191" i="1"/>
  <c r="L255" i="1"/>
  <c r="G163" i="2"/>
  <c r="G159" i="2"/>
  <c r="G161" i="2"/>
  <c r="D49" i="2"/>
  <c r="G156" i="2"/>
  <c r="F49" i="2"/>
  <c r="G162" i="2"/>
  <c r="G157" i="2"/>
  <c r="G155" i="2"/>
  <c r="C102" i="2"/>
  <c r="G61" i="2"/>
  <c r="J570" i="1"/>
  <c r="L432" i="1"/>
  <c r="J475" i="1"/>
  <c r="H625" i="1" s="1"/>
  <c r="F168" i="1"/>
  <c r="J139" i="1"/>
  <c r="L569" i="1"/>
  <c r="A40" i="12"/>
  <c r="A13" i="12"/>
  <c r="L613" i="1"/>
  <c r="K597" i="1"/>
  <c r="G646" i="1"/>
  <c r="I570" i="1"/>
  <c r="F570" i="1"/>
  <c r="K570" i="1"/>
  <c r="H551" i="1"/>
  <c r="H544" i="1"/>
  <c r="L533" i="1"/>
  <c r="K544" i="1"/>
  <c r="G544" i="1"/>
  <c r="L528" i="1"/>
  <c r="L544" i="1"/>
  <c r="F460" i="1"/>
  <c r="H638" i="1" s="1"/>
  <c r="J638" i="1" s="1"/>
  <c r="I459" i="1"/>
  <c r="I451" i="1"/>
  <c r="I445" i="1"/>
  <c r="G641" i="1" s="1"/>
  <c r="L426" i="1"/>
  <c r="L418" i="1"/>
  <c r="L433" i="1" s="1"/>
  <c r="G637" i="1" s="1"/>
  <c r="J637" i="1" s="1"/>
  <c r="L400" i="1"/>
  <c r="C138" i="2"/>
  <c r="I407" i="1"/>
  <c r="H407" i="1"/>
  <c r="H643" i="1" s="1"/>
  <c r="J643" i="1" s="1"/>
  <c r="G407" i="1"/>
  <c r="H644" i="1"/>
  <c r="F407" i="1"/>
  <c r="H642" i="1"/>
  <c r="J642" i="1" s="1"/>
  <c r="F129" i="2"/>
  <c r="F143" i="2" s="1"/>
  <c r="F144" i="2" s="1"/>
  <c r="C29" i="10"/>
  <c r="L381" i="1"/>
  <c r="G635" i="1"/>
  <c r="J635" i="1" s="1"/>
  <c r="D29" i="13"/>
  <c r="C29" i="13"/>
  <c r="F660" i="1"/>
  <c r="D126" i="2"/>
  <c r="D127" i="2" s="1"/>
  <c r="D144" i="2" s="1"/>
  <c r="L361" i="1"/>
  <c r="G634" i="1" s="1"/>
  <c r="J634" i="1" s="1"/>
  <c r="G660" i="1"/>
  <c r="H660" i="1"/>
  <c r="L350" i="1"/>
  <c r="F22" i="13"/>
  <c r="C22" i="13" s="1"/>
  <c r="H661" i="1"/>
  <c r="L327" i="1"/>
  <c r="E121" i="2"/>
  <c r="E124" i="2"/>
  <c r="E120" i="2"/>
  <c r="K337" i="1"/>
  <c r="K351" i="1"/>
  <c r="G337" i="1"/>
  <c r="G351" i="1"/>
  <c r="L308" i="1"/>
  <c r="E117" i="2"/>
  <c r="E127" i="2" s="1"/>
  <c r="E119" i="2"/>
  <c r="E118" i="2"/>
  <c r="C12" i="10"/>
  <c r="H337" i="1"/>
  <c r="H351" i="1"/>
  <c r="C10" i="10"/>
  <c r="F337" i="1"/>
  <c r="F351" i="1" s="1"/>
  <c r="E110" i="2"/>
  <c r="A31" i="12"/>
  <c r="J337" i="1"/>
  <c r="J351" i="1" s="1"/>
  <c r="L289" i="1"/>
  <c r="L337" i="1" s="1"/>
  <c r="E108" i="2"/>
  <c r="E114" i="2" s="1"/>
  <c r="C26" i="10"/>
  <c r="D18" i="13"/>
  <c r="C18" i="13"/>
  <c r="J654" i="1"/>
  <c r="C25" i="13"/>
  <c r="G650" i="1"/>
  <c r="J650" i="1" s="1"/>
  <c r="D14" i="13"/>
  <c r="C14" i="13" s="1"/>
  <c r="C18" i="10"/>
  <c r="C16" i="10"/>
  <c r="C21" i="10"/>
  <c r="H646" i="1"/>
  <c r="D15" i="13"/>
  <c r="C15" i="13" s="1"/>
  <c r="G649" i="1"/>
  <c r="C123" i="2"/>
  <c r="G661" i="1"/>
  <c r="D12" i="13"/>
  <c r="C12" i="13"/>
  <c r="C120" i="2"/>
  <c r="C17" i="10"/>
  <c r="K256" i="1"/>
  <c r="K270" i="1"/>
  <c r="G256" i="1"/>
  <c r="G270" i="1"/>
  <c r="C111" i="2"/>
  <c r="J256" i="1"/>
  <c r="J270" i="1" s="1"/>
  <c r="F256" i="1"/>
  <c r="F270" i="1" s="1"/>
  <c r="C11" i="10"/>
  <c r="I256" i="1"/>
  <c r="I270" i="1"/>
  <c r="C124" i="2"/>
  <c r="E16" i="13"/>
  <c r="C16" i="13" s="1"/>
  <c r="C122" i="2"/>
  <c r="C20" i="10"/>
  <c r="E8" i="13"/>
  <c r="C8" i="13" s="1"/>
  <c r="D7" i="13"/>
  <c r="C7" i="13" s="1"/>
  <c r="C118" i="2"/>
  <c r="D5" i="13"/>
  <c r="C5" i="13"/>
  <c r="C109" i="2"/>
  <c r="L210" i="1"/>
  <c r="F659" i="1" s="1"/>
  <c r="G191" i="1"/>
  <c r="E102" i="2"/>
  <c r="G644" i="1"/>
  <c r="G102" i="2"/>
  <c r="F102" i="2"/>
  <c r="C90" i="2"/>
  <c r="D90" i="2"/>
  <c r="I168" i="1"/>
  <c r="H168" i="1"/>
  <c r="H139" i="1"/>
  <c r="C77" i="2"/>
  <c r="E80" i="2"/>
  <c r="C69" i="2"/>
  <c r="F61" i="2"/>
  <c r="D61" i="2"/>
  <c r="D62" i="2" s="1"/>
  <c r="D103" i="2" s="1"/>
  <c r="C61" i="2"/>
  <c r="C62" i="2" s="1"/>
  <c r="C103" i="2" s="1"/>
  <c r="F111" i="1"/>
  <c r="E61" i="2"/>
  <c r="E62" i="2"/>
  <c r="H111" i="1"/>
  <c r="F62" i="2"/>
  <c r="G111" i="1"/>
  <c r="C35" i="10"/>
  <c r="E49" i="2"/>
  <c r="E50" i="2"/>
  <c r="J624" i="1"/>
  <c r="C49" i="2"/>
  <c r="C50" i="2" s="1"/>
  <c r="J623" i="1"/>
  <c r="J622" i="1"/>
  <c r="J621" i="1"/>
  <c r="F51" i="1"/>
  <c r="H616" i="1"/>
  <c r="J616" i="1" s="1"/>
  <c r="F31" i="2"/>
  <c r="F50" i="2" s="1"/>
  <c r="H51" i="1"/>
  <c r="H618" i="1" s="1"/>
  <c r="J618" i="1" s="1"/>
  <c r="D31" i="2"/>
  <c r="D50" i="2"/>
  <c r="C18" i="2"/>
  <c r="F18" i="2"/>
  <c r="E18" i="2"/>
  <c r="C24" i="10"/>
  <c r="G659" i="1"/>
  <c r="G31" i="13"/>
  <c r="G33" i="13" s="1"/>
  <c r="I337" i="1"/>
  <c r="I351" i="1" s="1"/>
  <c r="J649" i="1"/>
  <c r="L406" i="1"/>
  <c r="C139" i="2"/>
  <c r="C143" i="2" s="1"/>
  <c r="L570" i="1"/>
  <c r="I191" i="1"/>
  <c r="E90" i="2"/>
  <c r="J653" i="1"/>
  <c r="J652" i="1"/>
  <c r="G21" i="2"/>
  <c r="G31" i="2" s="1"/>
  <c r="G50" i="2" s="1"/>
  <c r="J32" i="1"/>
  <c r="J433" i="1"/>
  <c r="F433" i="1"/>
  <c r="K433" i="1"/>
  <c r="G133" i="2"/>
  <c r="G143" i="2" s="1"/>
  <c r="G144" i="2" s="1"/>
  <c r="F31" i="13"/>
  <c r="J192" i="1"/>
  <c r="G645" i="1" s="1"/>
  <c r="J645" i="1" s="1"/>
  <c r="G168" i="1"/>
  <c r="G139" i="1"/>
  <c r="F139" i="1"/>
  <c r="G62" i="2"/>
  <c r="J617" i="1"/>
  <c r="G42" i="2"/>
  <c r="J50" i="1"/>
  <c r="G16" i="2"/>
  <c r="G18" i="2"/>
  <c r="J19" i="1"/>
  <c r="G620" i="1"/>
  <c r="F544" i="1"/>
  <c r="H433" i="1"/>
  <c r="J619" i="1"/>
  <c r="D102" i="2"/>
  <c r="I139" i="1"/>
  <c r="A22" i="12"/>
  <c r="G49" i="2"/>
  <c r="J651" i="1"/>
  <c r="G570" i="1"/>
  <c r="I433" i="1"/>
  <c r="G433" i="1"/>
  <c r="I662" i="1"/>
  <c r="J646" i="1"/>
  <c r="I460" i="1"/>
  <c r="H641" i="1"/>
  <c r="J641" i="1" s="1"/>
  <c r="L407" i="1"/>
  <c r="C140" i="2"/>
  <c r="J644" i="1"/>
  <c r="C27" i="10"/>
  <c r="G663" i="1"/>
  <c r="G666" i="1"/>
  <c r="I660" i="1"/>
  <c r="L351" i="1"/>
  <c r="G632" i="1" s="1"/>
  <c r="J632" i="1" s="1"/>
  <c r="F33" i="13"/>
  <c r="I661" i="1"/>
  <c r="E144" i="2"/>
  <c r="D31" i="13"/>
  <c r="C31" i="13" s="1"/>
  <c r="H647" i="1"/>
  <c r="J647" i="1" s="1"/>
  <c r="C114" i="2"/>
  <c r="E33" i="13"/>
  <c r="D35" i="13"/>
  <c r="G103" i="2"/>
  <c r="I192" i="1"/>
  <c r="G629" i="1" s="1"/>
  <c r="J629" i="1" s="1"/>
  <c r="F103" i="2"/>
  <c r="C39" i="10"/>
  <c r="H192" i="1"/>
  <c r="G628" i="1"/>
  <c r="J628" i="1" s="1"/>
  <c r="C80" i="2"/>
  <c r="E103" i="2"/>
  <c r="F192" i="1"/>
  <c r="G626" i="1" s="1"/>
  <c r="C36" i="10"/>
  <c r="G630" i="1"/>
  <c r="J630" i="1" s="1"/>
  <c r="G192" i="1"/>
  <c r="G627" i="1" s="1"/>
  <c r="J627" i="1" s="1"/>
  <c r="G625" i="1"/>
  <c r="J625" i="1"/>
  <c r="J51" i="1"/>
  <c r="H620" i="1"/>
  <c r="J620" i="1" s="1"/>
  <c r="C38" i="10"/>
  <c r="D38" i="10" s="1"/>
  <c r="G636" i="1"/>
  <c r="J636" i="1" s="1"/>
  <c r="H645" i="1"/>
  <c r="G671" i="1"/>
  <c r="C5" i="10"/>
  <c r="C41" i="10"/>
  <c r="D36" i="10" s="1"/>
  <c r="D37" i="10"/>
  <c r="D35" i="10"/>
  <c r="D39" i="10"/>
  <c r="C6" i="10"/>
  <c r="H246" i="1"/>
  <c r="H256" i="1"/>
  <c r="H270" i="1" s="1"/>
  <c r="L237" i="1"/>
  <c r="D6" i="13" s="1"/>
  <c r="L246" i="1"/>
  <c r="L256" i="1" s="1"/>
  <c r="L270" i="1" s="1"/>
  <c r="G631" i="1" s="1"/>
  <c r="J631" i="1" s="1"/>
  <c r="H659" i="1"/>
  <c r="H663" i="1"/>
  <c r="H666" i="1" s="1"/>
  <c r="H671" i="1"/>
  <c r="F663" i="1" l="1"/>
  <c r="I659" i="1"/>
  <c r="I663" i="1" s="1"/>
  <c r="D33" i="13"/>
  <c r="D36" i="13" s="1"/>
  <c r="C6" i="13"/>
  <c r="H655" i="1"/>
  <c r="J626" i="1"/>
  <c r="J640" i="1"/>
  <c r="J551" i="1"/>
  <c r="K550" i="1"/>
  <c r="K548" i="1"/>
  <c r="F551" i="1"/>
  <c r="C15" i="10"/>
  <c r="C117" i="2"/>
  <c r="C127" i="2" s="1"/>
  <c r="C144" i="2" s="1"/>
  <c r="D40" i="10"/>
  <c r="D41" i="10" s="1"/>
  <c r="I551" i="1"/>
  <c r="G551" i="1"/>
  <c r="K549" i="1"/>
  <c r="D15" i="10" l="1"/>
  <c r="C28" i="10"/>
  <c r="K551" i="1"/>
  <c r="I671" i="1"/>
  <c r="C7" i="10" s="1"/>
  <c r="I666" i="1"/>
  <c r="F666" i="1"/>
  <c r="F671" i="1"/>
  <c r="C4" i="10" s="1"/>
  <c r="D17" i="10" l="1"/>
  <c r="D19" i="10"/>
  <c r="D10" i="10"/>
  <c r="D18" i="10"/>
  <c r="C30" i="10"/>
  <c r="D26" i="10"/>
  <c r="D11" i="10"/>
  <c r="D22" i="10"/>
  <c r="D13" i="10"/>
  <c r="D21" i="10"/>
  <c r="D23" i="10"/>
  <c r="D25" i="10"/>
  <c r="D27" i="10"/>
  <c r="D20" i="10"/>
  <c r="D16" i="10"/>
  <c r="D24" i="10"/>
  <c r="D12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<sst xmlns="http://schemas.openxmlformats.org/spreadsheetml/2006/main" count="3947" uniqueCount="913">
  <si>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</si>
  <si>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</si>
  <si>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</si>
  <si>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</si>
  <si>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</si>
  <si>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</si>
  <si>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</si>
  <si>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</si>
  <si>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</si>
  <si>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</si>
  <si>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</si>
  <si>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</si>
  <si>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</si>
  <si>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</si>
  <si>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</si>
  <si>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</si>
  <si>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</si>
  <si>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</si>
  <si>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</si>
  <si>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</si>
  <si>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</si>
  <si>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</si>
  <si>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</si>
  <si>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</si>
  <si>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</si>
  <si>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</si>
  <si>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</si>
  <si>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</si>
  <si>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</si>
  <si>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</si>
  <si>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</si>
  <si>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</si>
  <si>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</si>
  <si>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</si>
  <si>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</si>
  <si>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</si>
  <si>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</si>
  <si>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</si>
  <si>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</si>
  <si>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</si>
  <si>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</si>
  <si>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</si>
  <si>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</si>
  <si>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</si>
  <si>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</si>
  <si>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</si>
  <si>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</si>
  <si>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</si>
  <si>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</si>
  <si>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</si>
  <si>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</si>
  <si>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</si>
  <si>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</si>
  <si>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</si>
  <si>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</si>
  <si>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</si>
  <si>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</si>
  <si>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</si>
  <si>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</si>
  <si>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</si>
  <si>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</si>
  <si>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</si>
  <si>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</si>
  <si>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</si>
  <si>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</si>
  <si>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</si>
  <si>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</si>
  <si>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</si>
  <si>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</si>
  <si>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</si>
  <si>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</si>
  <si>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</si>
  <si>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</si>
  <si>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</si>
  <si>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</si>
  <si>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</si>
  <si>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</si>
  <si>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</si>
  <si>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</si>
  <si>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</si>
  <si>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</si>
  <si>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</si>
  <si>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</si>
  <si>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</si>
  <si>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</si>
  <si>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</si>
  <si>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</si>
  <si>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</si>
  <si>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</si>
  <si>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</si>
  <si>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</si>
  <si>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</si>
  <si>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</si>
  <si>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</si>
  <si>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</si>
  <si>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</si>
  <si>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</si>
  <si>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</si>
  <si>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</si>
  <si>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</si>
  <si>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</si>
  <si>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</si>
  <si>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</si>
  <si>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</si>
  <si>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</si>
  <si>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</si>
  <si>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</si>
  <si>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</si>
  <si>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</si>
  <si>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</si>
  <si>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</si>
  <si>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</si>
  <si>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</si>
  <si>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</si>
  <si>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</si>
  <si>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</si>
  <si>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</si>
  <si>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</si>
  <si>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</si>
  <si>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</si>
  <si>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</si>
  <si>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</si>
  <si>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</si>
  <si>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</si>
  <si>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</si>
  <si>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</si>
  <si>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</si>
  <si>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</si>
  <si>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</si>
  <si>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</si>
  <si>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</si>
  <si>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</si>
  <si>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</si>
  <si>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</si>
  <si>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</si>
  <si>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</si>
  <si>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</si>
  <si>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</si>
  <si>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</si>
  <si>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</si>
  <si>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</si>
  <si>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</si>
  <si>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</si>
  <si>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</si>
  <si>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</si>
  <si>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</si>
  <si>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</si>
  <si>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</si>
  <si>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</si>
  <si>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</si>
  <si>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</si>
  <si>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</si>
  <si>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</si>
  <si>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</si>
  <si>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</si>
  <si>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</si>
  <si>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</si>
  <si>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</si>
  <si>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</si>
  <si>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</si>
  <si>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</si>
  <si>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</si>
  <si>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</si>
  <si>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</si>
  <si>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</si>
  <si>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</si>
  <si>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</si>
  <si>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</si>
  <si>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</si>
  <si>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</si>
  <si>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</si>
  <si>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</si>
  <si>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</si>
  <si>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</si>
  <si>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</si>
  <si>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</si>
  <si>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</si>
  <si>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</si>
  <si>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</si>
  <si>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</si>
  <si>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</si>
  <si>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</si>
  <si>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</si>
  <si>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</si>
  <si>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</si>
  <si>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</si>
  <si>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</si>
  <si>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</si>
  <si>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</si>
  <si>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</si>
  <si>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</si>
  <si>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</si>
  <si>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</si>
  <si>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</si>
  <si>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</si>
  <si>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</si>
  <si>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</si>
  <si>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</si>
  <si>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</si>
  <si>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</si>
  <si>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</si>
  <si>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</si>
  <si>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</si>
  <si>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</si>
  <si>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</si>
  <si>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</si>
  <si>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</si>
  <si>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</si>
  <si>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</si>
  <si>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</si>
  <si>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</si>
  <si>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</si>
  <si>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</si>
  <si>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</si>
  <si>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</si>
  <si>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</si>
  <si>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</si>
  <si>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</si>
  <si>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</si>
  <si>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</si>
  <si>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</si>
  <si>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</si>
  <si>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</si>
  <si>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</si>
  <si>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</si>
  <si>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</si>
  <si>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</si>
  <si>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</si>
  <si>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</si>
  <si>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</si>
  <si>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</si>
  <si>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</si>
  <si>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</si>
  <si>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</si>
  <si>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</si>
  <si>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</si>
  <si>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</si>
  <si>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</si>
  <si>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</si>
  <si>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</si>
  <si>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</si>
  <si>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</si>
  <si>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</si>
  <si>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</si>
  <si>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</si>
  <si>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</si>
  <si>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</si>
  <si>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</si>
  <si>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</si>
  <si>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</si>
  <si>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</si>
  <si>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</si>
  <si>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</si>
  <si>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</si>
  <si>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</si>
  <si>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</si>
  <si>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</si>
  <si>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</si>
  <si>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</si>
  <si>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</si>
  <si>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</si>
  <si>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</si>
  <si>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</si>
  <si>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</si>
  <si>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</si>
  <si>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</si>
  <si>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</si>
  <si>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</si>
  <si>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</si>
  <si>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</si>
  <si>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</si>
  <si>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</si>
  <si>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</si>
  <si>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</si>
  <si>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</si>
  <si>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</si>
  <si>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</si>
  <si>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</si>
  <si>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</si>
  <si>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</si>
  <si>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</si>
  <si>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</si>
  <si>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</si>
  <si>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</si>
  <si>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</si>
  <si>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</si>
  <si>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</si>
  <si>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</si>
  <si>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</si>
  <si>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</si>
  <si>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</si>
  <si>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</si>
  <si>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</si>
  <si>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</si>
  <si>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</si>
  <si>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</si>
  <si>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</si>
  <si>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</si>
  <si>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</si>
  <si>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</si>
  <si>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</si>
  <si>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</si>
  <si>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</si>
  <si>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</si>
  <si>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</si>
  <si>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</si>
  <si>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</si>
  <si>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</si>
  <si>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</si>
  <si>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</si>
  <si>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</si>
  <si>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</si>
  <si>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</si>
  <si>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</si>
  <si>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</si>
  <si>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</si>
  <si>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</si>
  <si>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</si>
  <si>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</si>
  <si>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</si>
  <si>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</si>
  <si>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</si>
  <si>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</si>
  <si>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</si>
  <si>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</si>
  <si>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</si>
  <si>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</si>
  <si>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</si>
  <si>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</si>
  <si>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</si>
  <si>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</si>
  <si>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</si>
  <si>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</si>
  <si>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</si>
  <si>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</si>
  <si>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</si>
  <si>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</si>
  <si>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</si>
  <si>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</si>
  <si>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</si>
  <si>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</si>
  <si>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</si>
  <si>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</si>
  <si>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</si>
  <si>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</si>
  <si>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</si>
  <si>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</si>
  <si>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</si>
  <si>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</si>
  <si>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</si>
  <si>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</si>
  <si>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</si>
  <si>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</si>
  <si>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</si>
  <si>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</si>
  <si>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</si>
  <si>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</si>
  <si>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</si>
  <si>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</si>
  <si>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</si>
  <si>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</si>
  <si>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</si>
  <si>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</si>
  <si>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</si>
  <si>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</si>
  <si>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</si>
  <si>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</si>
  <si>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</si>
  <si>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</si>
  <si>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</si>
  <si>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</si>
  <si>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</si>
  <si>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</si>
  <si>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</si>
  <si>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</si>
  <si>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</si>
  <si>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</si>
  <si>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</si>
  <si>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</si>
  <si>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</si>
  <si>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</si>
  <si>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</si>
  <si>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</si>
  <si>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</si>
  <si>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</si>
  <si>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</si>
  <si>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</si>
  <si>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</si>
  <si>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</si>
  <si>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</si>
  <si>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</si>
  <si>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</si>
  <si>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</si>
  <si>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</si>
  <si>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</si>
  <si>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</si>
  <si>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</si>
  <si>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</si>
  <si>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</si>
  <si>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</si>
  <si>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</si>
  <si>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</si>
  <si>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</si>
  <si>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</si>
  <si>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</si>
  <si>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</si>
  <si>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</si>
  <si>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</si>
  <si>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</si>
  <si>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</si>
  <si>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</si>
  <si>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</si>
  <si>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</si>
  <si>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</si>
  <si>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</si>
  <si>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</si>
  <si>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</si>
  <si>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</si>
  <si>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</si>
  <si>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</si>
  <si>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</si>
  <si>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</si>
  <si>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</si>
  <si>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</si>
  <si>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</si>
  <si>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</si>
  <si>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</si>
  <si>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</si>
  <si>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</si>
  <si>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</si>
  <si>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</si>
  <si>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</si>
  <si>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</si>
  <si>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</si>
  <si>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</si>
  <si>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</si>
  <si>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</si>
  <si>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</si>
  <si>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</si>
  <si>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</si>
  <si>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</si>
  <si>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</si>
  <si>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</si>
  <si>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</si>
  <si>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</si>
  <si>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</si>
  <si>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</si>
  <si>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</si>
  <si>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</si>
  <si>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</si>
  <si>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</si>
  <si>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</si>
  <si>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</si>
  <si>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</si>
  <si>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</si>
  <si>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</si>
  <si>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</si>
  <si>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</si>
  <si>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</si>
  <si>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</si>
  <si>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</si>
  <si>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</si>
  <si>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</si>
  <si>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</si>
  <si>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</si>
  <si>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</si>
  <si>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</si>
  <si>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</si>
  <si>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</si>
  <si>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</si>
  <si>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</si>
  <si>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</si>
  <si>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</si>
  <si>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</si>
  <si>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</si>
  <si>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</si>
  <si>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</si>
  <si>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</si>
  <si>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</si>
  <si>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</si>
  <si>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</si>
  <si>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</si>
  <si>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</si>
  <si>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</si>
  <si>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</si>
  <si>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</si>
  <si>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</si>
  <si>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</si>
  <si>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</si>
  <si>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</si>
  <si>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</si>
  <si>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</si>
  <si>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</si>
  <si>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</si>
  <si>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</si>
  <si>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</si>
  <si>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</si>
  <si>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</si>
  <si>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</si>
  <si>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</si>
  <si>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</si>
  <si>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</si>
  <si>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</si>
  <si>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</si>
  <si>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</si>
  <si>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</si>
  <si>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</si>
  <si>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</si>
  <si>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</si>
  <si>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</si>
  <si>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</si>
  <si>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</si>
  <si>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</si>
  <si>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</si>
  <si>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</si>
  <si>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</si>
  <si>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</si>
  <si>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</si>
  <si>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</si>
  <si>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</si>
  <si>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</si>
  <si>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</si>
  <si>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</si>
  <si>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</si>
  <si>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</si>
  <si>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</si>
  <si>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</si>
  <si>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</si>
  <si>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</si>
  <si>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</si>
  <si>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</si>
  <si>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</si>
  <si>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</si>
  <si>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</si>
  <si>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</si>
  <si>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</si>
  <si>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</si>
  <si>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</si>
  <si>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</si>
  <si>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</si>
  <si>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</si>
  <si>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</si>
  <si>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</si>
  <si>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</si>
  <si>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</si>
  <si>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</si>
  <si>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</si>
  <si>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</si>
  <si>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</si>
  <si>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</si>
  <si>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</si>
  <si>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</si>
  <si>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</si>
  <si>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</si>
  <si>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</si>
  <si>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</si>
  <si>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</si>
  <si>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</si>
  <si>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</si>
  <si>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</si>
  <si>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</si>
  <si>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</si>
  <si>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</si>
  <si>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</si>
  <si>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</si>
  <si>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</si>
  <si>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</si>
  <si>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</si>
  <si>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</si>
  <si>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</si>
  <si>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</si>
  <si>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</si>
  <si>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</si>
  <si>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</si>
  <si>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</si>
  <si>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</si>
  <si>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</si>
  <si>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</si>
  <si>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</si>
  <si>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</si>
  <si>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</si>
  <si>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</si>
  <si>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</si>
  <si>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</si>
  <si>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</si>
  <si>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</si>
  <si>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</si>
  <si>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</si>
  <si>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</si>
  <si>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</si>
  <si>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</si>
  <si>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</si>
  <si>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</si>
  <si>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</si>
  <si>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</si>
  <si>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</si>
  <si>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</si>
  <si>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</si>
  <si>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</si>
  <si>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</si>
  <si>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</si>
  <si>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</si>
  <si>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</si>
  <si>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</si>
  <si>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</si>
  <si>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</si>
  <si>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</si>
  <si>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</si>
  <si>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</si>
  <si>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</si>
  <si>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</si>
  <si>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</si>
  <si>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</si>
  <si>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</si>
  <si>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</si>
  <si>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</si>
  <si>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</si>
  <si>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</si>
  <si>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</si>
  <si>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</si>
  <si>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</si>
  <si>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</si>
  <si>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</si>
  <si>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</si>
  <si>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</si>
  <si>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</si>
  <si>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</si>
  <si>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</si>
  <si>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</si>
  <si>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</si>
  <si>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</si>
  <si>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</si>
  <si>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</si>
  <si>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</si>
  <si>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</si>
  <si>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</si>
  <si>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</si>
  <si>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</si>
  <si>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</si>
  <si>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</si>
  <si>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</si>
  <si>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</si>
  <si>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</si>
  <si>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</si>
  <si>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</si>
  <si>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</si>
  <si>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</si>
  <si>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</si>
  <si>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</si>
  <si>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</si>
  <si>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</si>
  <si>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</si>
  <si>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</si>
  <si>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</si>
  <si>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</si>
  <si>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</si>
  <si>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</si>
  <si>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</si>
  <si>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</si>
  <si>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</si>
  <si>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</si>
  <si>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</si>
  <si>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</si>
  <si>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</si>
  <si>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</si>
  <si>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</si>
  <si>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</si>
  <si>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</si>
  <si>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</si>
  <si>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</si>
  <si>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</si>
  <si>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</si>
  <si>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</si>
  <si>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</si>
  <si>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</si>
  <si>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</si>
  <si>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</si>
  <si>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</si>
  <si>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</si>
  <si>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</si>
  <si>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</si>
  <si>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</si>
  <si>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</si>
  <si>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</si>
  <si>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</si>
  <si>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</si>
  <si>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</si>
  <si>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</si>
  <si>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</si>
  <si>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</si>
  <si>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</si>
  <si>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</si>
  <si>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</si>
  <si>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</si>
  <si>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</si>
  <si>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</si>
  <si>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</si>
  <si>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</si>
  <si>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</si>
  <si>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</si>
  <si>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</si>
  <si>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</si>
  <si>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</si>
  <si>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</si>
  <si>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</si>
  <si>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</si>
  <si>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</si>
  <si>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</si>
  <si>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</si>
  <si>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</si>
  <si>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</si>
  <si>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</si>
  <si>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</si>
  <si>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</si>
  <si>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</si>
  <si>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</si>
  <si>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</si>
  <si>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</si>
  <si>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</si>
  <si>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</si>
  <si>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</si>
  <si>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</si>
  <si>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</si>
  <si>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</si>
  <si>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</si>
  <si>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</si>
  <si>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</si>
  <si>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</si>
  <si>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</si>
  <si>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</si>
  <si>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</si>
  <si>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</si>
  <si>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</si>
  <si>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</si>
  <si>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</si>
  <si>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</si>
  <si>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</si>
  <si>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</si>
  <si>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</si>
  <si>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</si>
  <si>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</si>
  <si>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</si>
  <si>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</si>
  <si>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</si>
  <si>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</si>
  <si>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</si>
  <si>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</si>
  <si>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</si>
  <si>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</si>
  <si>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</si>
  <si>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</si>
  <si>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</si>
  <si>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</si>
  <si>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</si>
  <si>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</si>
  <si>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</si>
  <si>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</si>
  <si>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</si>
  <si>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</si>
  <si>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</si>
  <si>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</si>
  <si>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</si>
  <si>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</si>
  <si>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</si>
  <si>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</si>
  <si>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</si>
  <si>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</si>
  <si>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</si>
  <si>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</si>
  <si>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</si>
  <si>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</si>
  <si>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</si>
  <si>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</si>
  <si>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</si>
  <si>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</si>
  <si>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</si>
  <si>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</si>
  <si>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</si>
  <si>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</si>
  <si>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</si>
  <si>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</si>
  <si>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</si>
  <si>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</si>
  <si>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</si>
  <si>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</si>
  <si>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</si>
  <si>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</si>
  <si>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</si>
  <si>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</si>
  <si>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</si>
  <si>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</si>
  <si>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</si>
  <si>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</si>
  <si>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</si>
  <si>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</si>
  <si>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</si>
  <si>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</si>
  <si>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</si>
  <si>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</si>
  <si>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</si>
  <si>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</si>
  <si>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</si>
  <si>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</si>
  <si>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</si>
  <si>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</si>
  <si>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</si>
  <si>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</si>
  <si>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</si>
  <si>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</si>
  <si>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</si>
  <si>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</si>
  <si>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</si>
  <si>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</si>
  <si>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</si>
  <si>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</si>
  <si>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</si>
  <si>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</si>
  <si>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</si>
  <si>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</si>
  <si>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</si>
  <si>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</si>
  <si>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</si>
  <si>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</si>
  <si>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</si>
  <si>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</si>
  <si>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</si>
  <si>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</si>
  <si>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</si>
  <si>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</si>
  <si>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</si>
  <si>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</si>
  <si>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</si>
  <si>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</si>
  <si>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</si>
  <si>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</si>
  <si>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</si>
  <si>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</si>
  <si>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</si>
  <si>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</si>
  <si>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</si>
  <si>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</si>
  <si>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</si>
  <si>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</si>
  <si>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</si>
  <si>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</si>
  <si>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</si>
  <si>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</si>
  <si>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</si>
  <si>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</si>
  <si>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</si>
  <si>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</si>
  <si>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</si>
  <si>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</si>
  <si>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</si>
  <si>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</si>
  <si>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</si>
  <si>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</si>
  <si>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</si>
  <si>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</si>
  <si>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</si>
  <si>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</si>
  <si>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</si>
  <si>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</si>
  <si>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</si>
  <si>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</si>
  <si>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</si>
  <si>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</si>
  <si>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</si>
  <si>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</si>
  <si>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</si>
  <si>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</si>
  <si>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</si>
  <si>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</si>
  <si>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</si>
  <si>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</si>
  <si>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</si>
  <si>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</si>
  <si>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</si>
  <si>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</si>
  <si>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</si>
  <si>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</si>
  <si>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</si>
  <si>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</si>
  <si>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</si>
  <si>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</si>
  <si>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</si>
  <si>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</si>
  <si>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</si>
  <si>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</si>
  <si>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</si>
  <si>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</si>
  <si>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</si>
  <si>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</si>
  <si>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</si>
  <si>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</si>
  <si>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</si>
  <si>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</si>
  <si>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</si>
  <si>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</si>
  <si>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</si>
  <si>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</si>
  <si>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</si>
  <si>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</si>
  <si>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</si>
  <si>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</si>
  <si>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</si>
  <si>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</si>
  <si>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</si>
  <si>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</si>
  <si>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                 JACKSON SCHOOL DISTRICT</t>
  </si>
  <si>
    <t xml:space="preserve">   UNPOSTED BANK FEES PRIOR YEAR</t>
  </si>
  <si>
    <t>07/08</t>
  </si>
  <si>
    <t>8/13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</si>
</sst>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909</v>
      </c>
      <c r="B2" s="21">
        <v>271</v>
      </c>
      <c r="C2" s="21">
        <v>271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219049.67+150</f>
        <v>219199.67</v>
      </c>
      <c r="G9" s="18">
        <v>0</v>
      </c>
      <c r="H9" s="18">
        <v>0</v>
      </c>
      <c r="I9" s="18">
        <v>0</v>
      </c>
      <c r="J9" s="67">
        <f>SUM(I438)</f>
        <v>289817.54000000004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812.08</v>
      </c>
      <c r="G12" s="18">
        <v>0</v>
      </c>
      <c r="H12" s="18">
        <v>168.82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646.76</v>
      </c>
      <c r="G13" s="18">
        <v>812.08</v>
      </c>
      <c r="H13" s="18">
        <v>1645.08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220658.51</v>
      </c>
      <c r="G19" s="41">
        <f>SUM(G9:G18)</f>
        <v>812.08</v>
      </c>
      <c r="H19" s="41">
        <f>SUM(H9:H18)</f>
        <v>1813.8999999999999</v>
      </c>
      <c r="I19" s="41">
        <f>SUM(I9:I18)</f>
        <v>0</v>
      </c>
      <c r="J19" s="41">
        <f>SUM(J9:J18)</f>
        <v>289817.54000000004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168.82</v>
      </c>
      <c r="G22" s="18">
        <v>812.08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16541.060000000001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1297.1199999999999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19861.59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37868.589999999997</v>
      </c>
      <c r="G32" s="41">
        <f>SUM(G22:G31)</f>
        <v>812.08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1813.9</v>
      </c>
      <c r="I47" s="18">
        <v>0</v>
      </c>
      <c r="J47" s="13">
        <f>SUM(I458)</f>
        <v>289817.54000000004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182789.92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182789.92</v>
      </c>
      <c r="G50" s="41">
        <f>SUM(G35:G49)</f>
        <v>0</v>
      </c>
      <c r="H50" s="41">
        <f>SUM(H35:H49)</f>
        <v>1813.9</v>
      </c>
      <c r="I50" s="41">
        <f>SUM(I35:I49)</f>
        <v>0</v>
      </c>
      <c r="J50" s="41">
        <f>SUM(J35:J49)</f>
        <v>289817.54000000004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220658.51</v>
      </c>
      <c r="G51" s="41">
        <f>G50+G32</f>
        <v>812.08</v>
      </c>
      <c r="H51" s="41">
        <f>H50+H32</f>
        <v>1813.9</v>
      </c>
      <c r="I51" s="41">
        <f>I50+I32</f>
        <v>0</v>
      </c>
      <c r="J51" s="41">
        <f>J50+J32</f>
        <v>289817.54000000004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1138295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1138295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5411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5411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2520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2520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342.51</v>
      </c>
      <c r="G95" s="18">
        <v>0</v>
      </c>
      <c r="H95" s="18">
        <v>0</v>
      </c>
      <c r="I95" s="18">
        <v>8.0299999999999994</v>
      </c>
      <c r="J95" s="18">
        <v>212.2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9458.75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1105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9904.24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8230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17719.09-9904.24</f>
        <v>7814.85</v>
      </c>
      <c r="G109" s="18">
        <v>0</v>
      </c>
      <c r="H109" s="18">
        <v>5.41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27396.6</v>
      </c>
      <c r="G110" s="41">
        <f>SUM(G95:G109)</f>
        <v>9458.75</v>
      </c>
      <c r="H110" s="41">
        <f>SUM(H95:H109)</f>
        <v>5.41</v>
      </c>
      <c r="I110" s="41">
        <f>SUM(I95:I109)</f>
        <v>8.0299999999999994</v>
      </c>
      <c r="J110" s="41">
        <f>SUM(J95:J109)</f>
        <v>212.2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1173622.6000000001</v>
      </c>
      <c r="G111" s="41">
        <f>G59+G110</f>
        <v>9458.75</v>
      </c>
      <c r="H111" s="41">
        <f>H59+H78+H93+H110</f>
        <v>5.41</v>
      </c>
      <c r="I111" s="41">
        <f>I59+I110</f>
        <v>8.0299999999999994</v>
      </c>
      <c r="J111" s="41">
        <f>J59+J110</f>
        <v>212.2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78127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918531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996658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55766.19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186.83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55766.19</v>
      </c>
      <c r="G135" s="41">
        <f>SUM(G122:G134)</f>
        <v>186.83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1052424.19</v>
      </c>
      <c r="G139" s="41">
        <f>G120+SUM(G135:G136)</f>
        <v>186.83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9016.3799999999992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11693.86-9016.38</f>
        <v>2677.4800000000014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3399.03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22341.11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2410.96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2410.96</v>
      </c>
      <c r="G161" s="41">
        <f>SUM(G149:G160)</f>
        <v>3399.03</v>
      </c>
      <c r="H161" s="41">
        <f>SUM(H149:H160)</f>
        <v>34034.97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22125.93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24536.89</v>
      </c>
      <c r="G168" s="41">
        <f>G146+G161+SUM(G162:G167)</f>
        <v>3399.03</v>
      </c>
      <c r="H168" s="41">
        <f>H146+H161+SUM(H162:H167)</f>
        <v>34034.97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8580.73</v>
      </c>
      <c r="H178" s="18">
        <v>0</v>
      </c>
      <c r="I178" s="18">
        <v>0</v>
      </c>
      <c r="J178" s="18">
        <v>63000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8580.73</v>
      </c>
      <c r="H182" s="41">
        <f>SUM(H178:H181)</f>
        <v>0</v>
      </c>
      <c r="I182" s="41">
        <f>SUM(I178:I181)</f>
        <v>0</v>
      </c>
      <c r="J182" s="41">
        <f>SUM(J178:J181)</f>
        <v>63000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50000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50000</v>
      </c>
      <c r="G191" s="41">
        <f>G182+SUM(G187:G190)</f>
        <v>8580.73</v>
      </c>
      <c r="H191" s="41">
        <f>+H182+SUM(H187:H190)</f>
        <v>0</v>
      </c>
      <c r="I191" s="41">
        <f>I176+I182+SUM(I187:I190)</f>
        <v>0</v>
      </c>
      <c r="J191" s="41">
        <f>J182</f>
        <v>63000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2300583.6800000002</v>
      </c>
      <c r="G192" s="47">
        <f>G111+G139+G168+G191</f>
        <v>21625.34</v>
      </c>
      <c r="H192" s="47">
        <f>H111+H139+H168+H191</f>
        <v>34040.380000000005</v>
      </c>
      <c r="I192" s="47">
        <f>I111+I139+I168+I191</f>
        <v>8.0299999999999994</v>
      </c>
      <c r="J192" s="47">
        <f>J111+J139+J191</f>
        <v>63212.2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292060.03999999998</v>
      </c>
      <c r="G196" s="18">
        <v>143889.07</v>
      </c>
      <c r="H196" s="18">
        <v>9807.6200000000008</v>
      </c>
      <c r="I196" s="18">
        <v>11314.14</v>
      </c>
      <c r="J196" s="18">
        <v>4835.2299999999996</v>
      </c>
      <c r="K196" s="18">
        <v>0</v>
      </c>
      <c r="L196" s="19">
        <f>SUM(F196:K196)</f>
        <v>461906.1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31929.99</v>
      </c>
      <c r="G197" s="18">
        <v>2918.53</v>
      </c>
      <c r="H197" s="18">
        <v>9846.6299999999992</v>
      </c>
      <c r="I197" s="18">
        <v>90.72</v>
      </c>
      <c r="J197" s="18">
        <v>0</v>
      </c>
      <c r="K197" s="18">
        <v>0</v>
      </c>
      <c r="L197" s="19">
        <f>SUM(F197:K197)</f>
        <v>44785.87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8807.5499999999993</v>
      </c>
      <c r="G199" s="18">
        <v>702.6</v>
      </c>
      <c r="H199" s="18">
        <v>2454.2399999999998</v>
      </c>
      <c r="I199" s="18">
        <v>562.19000000000005</v>
      </c>
      <c r="J199" s="18">
        <v>0</v>
      </c>
      <c r="K199" s="18">
        <v>0</v>
      </c>
      <c r="L199" s="19">
        <f>SUM(F199:K199)</f>
        <v>12526.58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15503.37</v>
      </c>
      <c r="G201" s="18">
        <v>1421.66</v>
      </c>
      <c r="H201" s="18">
        <v>22856.9</v>
      </c>
      <c r="I201" s="18">
        <v>320.62</v>
      </c>
      <c r="J201" s="18">
        <v>0</v>
      </c>
      <c r="K201" s="18">
        <v>0</v>
      </c>
      <c r="L201" s="19">
        <f t="shared" ref="L201:L207" si="0">SUM(F201:K201)</f>
        <v>40102.55000000001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21279.97</v>
      </c>
      <c r="G202" s="18">
        <v>12321.96</v>
      </c>
      <c r="H202" s="18">
        <v>11801.23</v>
      </c>
      <c r="I202" s="18">
        <v>451.83</v>
      </c>
      <c r="J202" s="18">
        <v>0</v>
      </c>
      <c r="K202" s="18">
        <v>0</v>
      </c>
      <c r="L202" s="19">
        <f t="shared" si="0"/>
        <v>45854.990000000005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6936</v>
      </c>
      <c r="G203" s="18">
        <v>504.07</v>
      </c>
      <c r="H203" s="18">
        <v>64990.06</v>
      </c>
      <c r="I203" s="18">
        <v>0</v>
      </c>
      <c r="J203" s="18">
        <v>0</v>
      </c>
      <c r="K203" s="18">
        <v>1185.53</v>
      </c>
      <c r="L203" s="19">
        <f t="shared" si="0"/>
        <v>73615.66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86550.47</v>
      </c>
      <c r="G204" s="18">
        <v>43013.35</v>
      </c>
      <c r="H204" s="18">
        <v>1688.74</v>
      </c>
      <c r="I204" s="18">
        <v>2893.66</v>
      </c>
      <c r="J204" s="18">
        <v>0</v>
      </c>
      <c r="K204" s="18">
        <v>619</v>
      </c>
      <c r="L204" s="19">
        <f t="shared" si="0"/>
        <v>134765.22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61997.69</v>
      </c>
      <c r="G206" s="18">
        <v>41104.03</v>
      </c>
      <c r="H206" s="18">
        <v>60198.5</v>
      </c>
      <c r="I206" s="18">
        <v>36679.29</v>
      </c>
      <c r="J206" s="18">
        <v>1989.7</v>
      </c>
      <c r="K206" s="18">
        <v>0</v>
      </c>
      <c r="L206" s="19">
        <f t="shared" si="0"/>
        <v>201969.21000000002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32753.48</v>
      </c>
      <c r="G207" s="18">
        <v>22330.76</v>
      </c>
      <c r="H207" s="18">
        <v>5057.1099999999997</v>
      </c>
      <c r="I207" s="18">
        <v>11147.36</v>
      </c>
      <c r="J207" s="18">
        <v>41574</v>
      </c>
      <c r="K207" s="18">
        <v>0</v>
      </c>
      <c r="L207" s="19">
        <f t="shared" si="0"/>
        <v>112862.70999999999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96.5</v>
      </c>
      <c r="I208" s="18">
        <v>0</v>
      </c>
      <c r="J208" s="18">
        <v>0</v>
      </c>
      <c r="K208" s="18">
        <v>0</v>
      </c>
      <c r="L208" s="19">
        <f>SUM(F208:K208)</f>
        <v>96.5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557818.55999999982</v>
      </c>
      <c r="G210" s="41">
        <f t="shared" si="1"/>
        <v>268206.03000000003</v>
      </c>
      <c r="H210" s="41">
        <f t="shared" si="1"/>
        <v>188797.52999999997</v>
      </c>
      <c r="I210" s="41">
        <f t="shared" si="1"/>
        <v>63459.81</v>
      </c>
      <c r="J210" s="41">
        <f t="shared" si="1"/>
        <v>48398.93</v>
      </c>
      <c r="K210" s="41">
        <f t="shared" si="1"/>
        <v>1804.53</v>
      </c>
      <c r="L210" s="41">
        <f t="shared" si="1"/>
        <v>1128485.3899999999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215758.55</v>
      </c>
      <c r="I214" s="18">
        <v>0</v>
      </c>
      <c r="J214" s="18">
        <v>0</v>
      </c>
      <c r="K214" s="18">
        <v>0</v>
      </c>
      <c r="L214" s="19">
        <f>SUM(F214:K214)</f>
        <v>215758.55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1764</v>
      </c>
      <c r="G221" s="18">
        <v>128.19999999999999</v>
      </c>
      <c r="H221" s="18">
        <v>14817.22</v>
      </c>
      <c r="I221" s="18">
        <v>0</v>
      </c>
      <c r="J221" s="18">
        <v>0</v>
      </c>
      <c r="K221" s="18">
        <v>301.51</v>
      </c>
      <c r="L221" s="19">
        <f t="shared" si="2"/>
        <v>17010.929999999997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12249.78</v>
      </c>
      <c r="G225" s="18">
        <v>8766.23</v>
      </c>
      <c r="H225" s="18">
        <v>2022.84</v>
      </c>
      <c r="I225" s="18">
        <v>4458.9399999999996</v>
      </c>
      <c r="J225" s="18">
        <v>16630</v>
      </c>
      <c r="K225" s="18">
        <v>0</v>
      </c>
      <c r="L225" s="19">
        <f t="shared" si="2"/>
        <v>44127.79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38.6</v>
      </c>
      <c r="I226" s="18">
        <v>0</v>
      </c>
      <c r="J226" s="18">
        <v>0</v>
      </c>
      <c r="K226" s="18">
        <v>0</v>
      </c>
      <c r="L226" s="19">
        <f>SUM(F226:K226)</f>
        <v>38.6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14013.78</v>
      </c>
      <c r="G228" s="41">
        <f>SUM(G214:G227)</f>
        <v>8894.43</v>
      </c>
      <c r="H228" s="41">
        <f>SUM(H214:H227)</f>
        <v>232637.21</v>
      </c>
      <c r="I228" s="41">
        <f>SUM(I214:I227)</f>
        <v>4458.9399999999996</v>
      </c>
      <c r="J228" s="41">
        <f>SUM(J214:J227)</f>
        <v>16630</v>
      </c>
      <c r="K228" s="41">
        <f t="shared" si="3"/>
        <v>301.51</v>
      </c>
      <c r="L228" s="41">
        <f t="shared" si="3"/>
        <v>276935.86999999994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611247</v>
      </c>
      <c r="I232" s="18">
        <v>0</v>
      </c>
      <c r="J232" s="18">
        <v>0</v>
      </c>
      <c r="K232" s="18">
        <v>0</v>
      </c>
      <c r="L232" s="19">
        <f>SUM(F232:K232)</f>
        <v>611247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34150.050000000003</v>
      </c>
      <c r="I233" s="18">
        <v>0</v>
      </c>
      <c r="J233" s="18">
        <v>0</v>
      </c>
      <c r="K233" s="18">
        <v>0</v>
      </c>
      <c r="L233" s="19">
        <f>SUM(F233:K233)</f>
        <v>34150.050000000003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10392.5</v>
      </c>
      <c r="I237" s="18">
        <v>0</v>
      </c>
      <c r="J237" s="18">
        <v>0</v>
      </c>
      <c r="K237" s="18">
        <v>0</v>
      </c>
      <c r="L237" s="19">
        <f t="shared" ref="L237:L243" si="4">SUM(F237:K237)</f>
        <v>10392.5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3300</v>
      </c>
      <c r="G239" s="18">
        <v>239.83</v>
      </c>
      <c r="H239" s="18">
        <v>31016.42</v>
      </c>
      <c r="I239" s="18">
        <v>0</v>
      </c>
      <c r="J239" s="18">
        <v>0</v>
      </c>
      <c r="K239" s="18">
        <v>564.04999999999995</v>
      </c>
      <c r="L239" s="19">
        <f t="shared" si="4"/>
        <v>35120.300000000003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18374.669999999998</v>
      </c>
      <c r="G243" s="18">
        <v>13149.35</v>
      </c>
      <c r="H243" s="18">
        <v>3034.26</v>
      </c>
      <c r="I243" s="18">
        <v>6688.42</v>
      </c>
      <c r="J243" s="18">
        <v>24945</v>
      </c>
      <c r="K243" s="18">
        <v>0</v>
      </c>
      <c r="L243" s="19">
        <f t="shared" si="4"/>
        <v>66191.7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57.9</v>
      </c>
      <c r="I244" s="18">
        <v>0</v>
      </c>
      <c r="J244" s="18">
        <v>0</v>
      </c>
      <c r="K244" s="18">
        <v>0</v>
      </c>
      <c r="L244" s="19">
        <f>SUM(F244:K244)</f>
        <v>57.9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21674.67</v>
      </c>
      <c r="G246" s="41">
        <f t="shared" si="5"/>
        <v>13389.18</v>
      </c>
      <c r="H246" s="41">
        <f t="shared" si="5"/>
        <v>689898.13000000012</v>
      </c>
      <c r="I246" s="41">
        <f t="shared" si="5"/>
        <v>6688.42</v>
      </c>
      <c r="J246" s="41">
        <f t="shared" si="5"/>
        <v>24945</v>
      </c>
      <c r="K246" s="41">
        <f t="shared" si="5"/>
        <v>564.04999999999995</v>
      </c>
      <c r="L246" s="41">
        <f t="shared" si="5"/>
        <v>757159.45000000007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593507.00999999989</v>
      </c>
      <c r="G256" s="41">
        <f t="shared" si="8"/>
        <v>290489.64</v>
      </c>
      <c r="H256" s="41">
        <f t="shared" si="8"/>
        <v>1111332.8700000001</v>
      </c>
      <c r="I256" s="41">
        <f t="shared" si="8"/>
        <v>74607.17</v>
      </c>
      <c r="J256" s="41">
        <f t="shared" si="8"/>
        <v>89973.93</v>
      </c>
      <c r="K256" s="41">
        <f t="shared" si="8"/>
        <v>2670.09</v>
      </c>
      <c r="L256" s="41">
        <f t="shared" si="8"/>
        <v>2162580.71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125000</v>
      </c>
      <c r="L259" s="19">
        <f>SUM(F259:K259)</f>
        <v>125000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9687.5</v>
      </c>
      <c r="L260" s="19">
        <f>SUM(F260:K260)</f>
        <v>9687.5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8580.73</v>
      </c>
      <c r="L262" s="19">
        <f>SUM(F262:K262)</f>
        <v>8580.73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63000</v>
      </c>
      <c r="L265" s="19">
        <f t="shared" si="9"/>
        <v>63000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206268.23</v>
      </c>
      <c r="L269" s="41">
        <f t="shared" si="9"/>
        <v>206268.23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593507.00999999989</v>
      </c>
      <c r="G270" s="42">
        <f t="shared" si="11"/>
        <v>290489.64</v>
      </c>
      <c r="H270" s="42">
        <f t="shared" si="11"/>
        <v>1111332.8700000001</v>
      </c>
      <c r="I270" s="42">
        <f t="shared" si="11"/>
        <v>74607.17</v>
      </c>
      <c r="J270" s="42">
        <f t="shared" si="11"/>
        <v>89973.93</v>
      </c>
      <c r="K270" s="42">
        <f t="shared" si="11"/>
        <v>208938.32</v>
      </c>
      <c r="L270" s="42">
        <f t="shared" si="11"/>
        <v>2368848.94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1050</v>
      </c>
      <c r="I275" s="18">
        <v>0</v>
      </c>
      <c r="J275" s="18">
        <v>1766.38</v>
      </c>
      <c r="K275" s="18">
        <v>0</v>
      </c>
      <c r="L275" s="19">
        <f>SUM(F275:K275)</f>
        <v>2816.38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516.55999999999995</v>
      </c>
      <c r="G276" s="18">
        <v>39.51</v>
      </c>
      <c r="H276" s="18">
        <v>0</v>
      </c>
      <c r="I276" s="18">
        <v>577.03</v>
      </c>
      <c r="J276" s="18">
        <v>3588</v>
      </c>
      <c r="K276" s="18">
        <v>0</v>
      </c>
      <c r="L276" s="19">
        <f>SUM(F276:K276)</f>
        <v>4721.1000000000004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1400.06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1400.06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240</v>
      </c>
      <c r="G281" s="18">
        <v>18.36</v>
      </c>
      <c r="H281" s="18">
        <v>8450</v>
      </c>
      <c r="I281" s="18">
        <v>169.12</v>
      </c>
      <c r="J281" s="18">
        <v>0</v>
      </c>
      <c r="K281" s="18">
        <v>0</v>
      </c>
      <c r="L281" s="19">
        <f t="shared" si="12"/>
        <v>8877.4800000000014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756.56</v>
      </c>
      <c r="G289" s="42">
        <f t="shared" si="13"/>
        <v>57.87</v>
      </c>
      <c r="H289" s="42">
        <f t="shared" si="13"/>
        <v>10900.06</v>
      </c>
      <c r="I289" s="42">
        <f t="shared" si="13"/>
        <v>746.15</v>
      </c>
      <c r="J289" s="42">
        <f t="shared" si="13"/>
        <v>5354.38</v>
      </c>
      <c r="K289" s="42">
        <f t="shared" si="13"/>
        <v>0</v>
      </c>
      <c r="L289" s="41">
        <f t="shared" si="13"/>
        <v>17815.020000000004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16219.95</v>
      </c>
      <c r="I314" s="18">
        <v>0</v>
      </c>
      <c r="J314" s="18">
        <v>0</v>
      </c>
      <c r="K314" s="18">
        <v>0</v>
      </c>
      <c r="L314" s="19">
        <f>SUM(F314:K314)</f>
        <v>16219.95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16219.95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16219.95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756.56</v>
      </c>
      <c r="G337" s="41">
        <f t="shared" si="20"/>
        <v>57.87</v>
      </c>
      <c r="H337" s="41">
        <f t="shared" si="20"/>
        <v>27120.010000000002</v>
      </c>
      <c r="I337" s="41">
        <f t="shared" si="20"/>
        <v>746.15</v>
      </c>
      <c r="J337" s="41">
        <f t="shared" si="20"/>
        <v>5354.38</v>
      </c>
      <c r="K337" s="41">
        <f t="shared" si="20"/>
        <v>0</v>
      </c>
      <c r="L337" s="41">
        <f t="shared" si="20"/>
        <v>34034.97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756.56</v>
      </c>
      <c r="G351" s="41">
        <f>G337</f>
        <v>57.87</v>
      </c>
      <c r="H351" s="41">
        <f>H337</f>
        <v>27120.010000000002</v>
      </c>
      <c r="I351" s="41">
        <f>I337</f>
        <v>746.15</v>
      </c>
      <c r="J351" s="41">
        <f>J337</f>
        <v>5354.38</v>
      </c>
      <c r="K351" s="47">
        <f>K337+K350</f>
        <v>0</v>
      </c>
      <c r="L351" s="41">
        <f>L337+L350</f>
        <v>34034.97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7040.52</v>
      </c>
      <c r="G357" s="18">
        <v>879.29</v>
      </c>
      <c r="H357" s="18">
        <v>1755.77</v>
      </c>
      <c r="I357" s="18">
        <v>11949.76</v>
      </c>
      <c r="J357" s="18">
        <v>0</v>
      </c>
      <c r="K357" s="18">
        <v>0</v>
      </c>
      <c r="L357" s="13">
        <f>SUM(F357:K357)</f>
        <v>21625.34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7040.52</v>
      </c>
      <c r="G361" s="47">
        <f t="shared" si="22"/>
        <v>879.29</v>
      </c>
      <c r="H361" s="47">
        <f t="shared" si="22"/>
        <v>1755.77</v>
      </c>
      <c r="I361" s="47">
        <f t="shared" si="22"/>
        <v>11949.76</v>
      </c>
      <c r="J361" s="47">
        <f t="shared" si="22"/>
        <v>0</v>
      </c>
      <c r="K361" s="47">
        <f t="shared" si="22"/>
        <v>0</v>
      </c>
      <c r="L361" s="47">
        <f t="shared" si="22"/>
        <v>21625.34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11792.29</v>
      </c>
      <c r="G366" s="18">
        <v>0</v>
      </c>
      <c r="H366" s="18">
        <v>0</v>
      </c>
      <c r="I366" s="56">
        <f>SUM(F366:H366)</f>
        <v>11792.29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157.47</v>
      </c>
      <c r="G367" s="63">
        <v>0</v>
      </c>
      <c r="H367" s="63">
        <v>0</v>
      </c>
      <c r="I367" s="56">
        <f>SUM(F367:H367)</f>
        <v>157.47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11949.76</v>
      </c>
      <c r="G368" s="47">
        <f>SUM(G366:G367)</f>
        <v>0</v>
      </c>
      <c r="H368" s="47">
        <f>SUM(H366:H367)</f>
        <v>0</v>
      </c>
      <c r="I368" s="47">
        <f>SUM(I366:I367)</f>
        <v>11949.76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4789.34</v>
      </c>
      <c r="I377" s="18">
        <v>0</v>
      </c>
      <c r="J377" s="18">
        <v>0</v>
      </c>
      <c r="K377" s="18">
        <v>0</v>
      </c>
      <c r="L377" s="13">
        <f t="shared" si="23"/>
        <v>4789.34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8815.52</v>
      </c>
      <c r="I379" s="18">
        <v>0</v>
      </c>
      <c r="J379" s="18">
        <v>0</v>
      </c>
      <c r="K379" s="18">
        <v>0</v>
      </c>
      <c r="L379" s="13">
        <f t="shared" si="23"/>
        <v>8815.52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13604.86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13604.86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15000</v>
      </c>
      <c r="H389" s="18">
        <v>52.18</v>
      </c>
      <c r="I389" s="18">
        <v>0</v>
      </c>
      <c r="J389" s="24" t="s">
        <v>289</v>
      </c>
      <c r="K389" s="24" t="s">
        <v>289</v>
      </c>
      <c r="L389" s="56">
        <f t="shared" si="25"/>
        <v>15052.18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52.18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15052.18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10000</v>
      </c>
      <c r="H395" s="18">
        <v>33.590000000000003</v>
      </c>
      <c r="I395" s="18">
        <v>0</v>
      </c>
      <c r="J395" s="24" t="s">
        <v>289</v>
      </c>
      <c r="K395" s="24" t="s">
        <v>289</v>
      </c>
      <c r="L395" s="56">
        <f t="shared" si="26"/>
        <v>10033.59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15000</v>
      </c>
      <c r="H396" s="18">
        <v>81.78</v>
      </c>
      <c r="I396" s="18">
        <v>0</v>
      </c>
      <c r="J396" s="24" t="s">
        <v>289</v>
      </c>
      <c r="K396" s="24" t="s">
        <v>289</v>
      </c>
      <c r="L396" s="56">
        <f t="shared" si="26"/>
        <v>15081.78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20000</v>
      </c>
      <c r="H397" s="18">
        <v>33.99</v>
      </c>
      <c r="I397" s="18">
        <v>0</v>
      </c>
      <c r="J397" s="24" t="s">
        <v>289</v>
      </c>
      <c r="K397" s="24" t="s">
        <v>289</v>
      </c>
      <c r="L397" s="56">
        <f t="shared" si="26"/>
        <v>20033.990000000002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3.15</v>
      </c>
      <c r="I398" s="18">
        <v>0</v>
      </c>
      <c r="J398" s="24" t="s">
        <v>289</v>
      </c>
      <c r="K398" s="24" t="s">
        <v>289</v>
      </c>
      <c r="L398" s="56">
        <f t="shared" si="26"/>
        <v>3.15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3000</v>
      </c>
      <c r="H399" s="18">
        <v>7.51</v>
      </c>
      <c r="I399" s="18">
        <v>0</v>
      </c>
      <c r="J399" s="24" t="s">
        <v>289</v>
      </c>
      <c r="K399" s="24" t="s">
        <v>289</v>
      </c>
      <c r="L399" s="56">
        <f t="shared" si="26"/>
        <v>3007.51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48000</v>
      </c>
      <c r="H400" s="47">
        <f>SUM(H394:H399)</f>
        <v>160.02000000000001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48160.020000000004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63000</v>
      </c>
      <c r="H407" s="47">
        <f>H392+H400+H406</f>
        <v>212.20000000000002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63212.200000000004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50000</v>
      </c>
      <c r="L415" s="56">
        <f t="shared" si="27"/>
        <v>50000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50000</v>
      </c>
      <c r="L418" s="47">
        <f t="shared" si="28"/>
        <v>50000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50000</v>
      </c>
      <c r="L433" s="47">
        <f t="shared" si="32"/>
        <v>50000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58575</v>
      </c>
      <c r="G438" s="18">
        <v>231242.54</v>
      </c>
      <c r="H438" s="18">
        <v>0</v>
      </c>
      <c r="I438" s="56">
        <f t="shared" ref="I438:I444" si="33">SUM(F438:H438)</f>
        <v>289817.54000000004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58575</v>
      </c>
      <c r="G445" s="13">
        <f>SUM(G438:G444)</f>
        <v>231242.54</v>
      </c>
      <c r="H445" s="13">
        <f>SUM(H438:H444)</f>
        <v>0</v>
      </c>
      <c r="I445" s="13">
        <f>SUM(I438:I444)</f>
        <v>289817.54000000004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58575</v>
      </c>
      <c r="G458" s="18">
        <v>231242.54</v>
      </c>
      <c r="H458" s="18">
        <v>0</v>
      </c>
      <c r="I458" s="56">
        <f t="shared" si="34"/>
        <v>289817.54000000004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58575</v>
      </c>
      <c r="G459" s="83">
        <f>SUM(G453:G458)</f>
        <v>231242.54</v>
      </c>
      <c r="H459" s="83">
        <f>SUM(H453:H458)</f>
        <v>0</v>
      </c>
      <c r="I459" s="83">
        <f>SUM(I453:I458)</f>
        <v>289817.54000000004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58575</v>
      </c>
      <c r="G460" s="42">
        <f>G451+G459</f>
        <v>231242.54</v>
      </c>
      <c r="H460" s="42">
        <f>H451+H459</f>
        <v>0</v>
      </c>
      <c r="I460" s="42">
        <f>I451+I459</f>
        <v>289817.54000000004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251055.18</v>
      </c>
      <c r="G464" s="18">
        <v>0</v>
      </c>
      <c r="H464" s="18">
        <v>1808.49</v>
      </c>
      <c r="I464" s="18">
        <v>13603.82</v>
      </c>
      <c r="J464" s="18">
        <v>276605.34000000003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2300583.6800000002</v>
      </c>
      <c r="G467" s="18">
        <v>21625.34</v>
      </c>
      <c r="H467" s="18">
        <v>34040.379999999997</v>
      </c>
      <c r="I467" s="18">
        <v>8.0299999999999994</v>
      </c>
      <c r="J467" s="18">
        <v>63212.2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2300583.6800000002</v>
      </c>
      <c r="G469" s="53">
        <f>SUM(G467:G468)</f>
        <v>21625.34</v>
      </c>
      <c r="H469" s="53">
        <f>SUM(H467:H468)</f>
        <v>34040.379999999997</v>
      </c>
      <c r="I469" s="53">
        <f>SUM(I467:I468)</f>
        <v>8.0299999999999994</v>
      </c>
      <c r="J469" s="53">
        <f>SUM(J467:J468)</f>
        <v>63212.2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2368848.94</v>
      </c>
      <c r="G471" s="18">
        <v>21625.34</v>
      </c>
      <c r="H471" s="18">
        <v>34034.97</v>
      </c>
      <c r="I471" s="18">
        <v>13604.86</v>
      </c>
      <c r="J471" s="18">
        <v>50000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6.99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2368848.94</v>
      </c>
      <c r="G473" s="53">
        <f>SUM(G471:G472)</f>
        <v>21625.34</v>
      </c>
      <c r="H473" s="53">
        <f>SUM(H471:H472)</f>
        <v>34034.97</v>
      </c>
      <c r="I473" s="53">
        <f>SUM(I471:I472)</f>
        <v>13611.85</v>
      </c>
      <c r="J473" s="53">
        <f>SUM(J471:J472)</f>
        <v>50000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182789.92000000039</v>
      </c>
      <c r="G475" s="53">
        <f>(G464+G469)- G473</f>
        <v>0</v>
      </c>
      <c r="H475" s="53">
        <f>(H464+H469)- H473</f>
        <v>1813.8999999999942</v>
      </c>
      <c r="I475" s="53">
        <f>(I464+I469)- I473</f>
        <v>0</v>
      </c>
      <c r="J475" s="53">
        <f>(J464+J469)- J473</f>
        <v>289817.54000000004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 t="s">
        <v>911</v>
      </c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 t="s">
        <v>912</v>
      </c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650000</v>
      </c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3.34</v>
      </c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250000</v>
      </c>
      <c r="G494" s="18"/>
      <c r="H494" s="18"/>
      <c r="I494" s="18"/>
      <c r="J494" s="18"/>
      <c r="K494" s="53">
        <f>SUM(F494:J494)</f>
        <v>250000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125000</v>
      </c>
      <c r="G496" s="18"/>
      <c r="H496" s="18"/>
      <c r="I496" s="18"/>
      <c r="J496" s="18"/>
      <c r="K496" s="53">
        <f t="shared" si="35"/>
        <v>125000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125000</v>
      </c>
      <c r="G497" s="203"/>
      <c r="H497" s="203"/>
      <c r="I497" s="203"/>
      <c r="J497" s="203"/>
      <c r="K497" s="204">
        <f t="shared" si="35"/>
        <v>125000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3281.25</v>
      </c>
      <c r="G498" s="18"/>
      <c r="H498" s="18"/>
      <c r="I498" s="18"/>
      <c r="J498" s="18"/>
      <c r="K498" s="53">
        <f t="shared" si="35"/>
        <v>3281.25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128281.25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128281.25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125000</v>
      </c>
      <c r="G500" s="203"/>
      <c r="H500" s="203"/>
      <c r="I500" s="203"/>
      <c r="J500" s="203"/>
      <c r="K500" s="204">
        <f t="shared" si="35"/>
        <v>125000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3281.25</v>
      </c>
      <c r="G501" s="18"/>
      <c r="H501" s="18"/>
      <c r="I501" s="18"/>
      <c r="J501" s="18"/>
      <c r="K501" s="53">
        <f t="shared" si="35"/>
        <v>3281.25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128281.25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128281.25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32446.55</v>
      </c>
      <c r="G520" s="18">
        <v>2958.04</v>
      </c>
      <c r="H520" s="18">
        <v>9846.6299999999992</v>
      </c>
      <c r="I520" s="18">
        <v>667.75</v>
      </c>
      <c r="J520" s="18">
        <v>3588</v>
      </c>
      <c r="K520" s="18">
        <v>0</v>
      </c>
      <c r="L520" s="88">
        <f>SUM(F520:K520)</f>
        <v>49506.969999999994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50370</v>
      </c>
      <c r="I522" s="18">
        <v>0</v>
      </c>
      <c r="J522" s="18">
        <v>0</v>
      </c>
      <c r="K522" s="18">
        <v>0</v>
      </c>
      <c r="L522" s="88">
        <f>SUM(F522:K522)</f>
        <v>50370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32446.55</v>
      </c>
      <c r="G523" s="108">
        <f t="shared" ref="G523:L523" si="36">SUM(G520:G522)</f>
        <v>2958.04</v>
      </c>
      <c r="H523" s="108">
        <f t="shared" si="36"/>
        <v>60216.63</v>
      </c>
      <c r="I523" s="108">
        <f t="shared" si="36"/>
        <v>667.75</v>
      </c>
      <c r="J523" s="108">
        <f t="shared" si="36"/>
        <v>3588</v>
      </c>
      <c r="K523" s="108">
        <f t="shared" si="36"/>
        <v>0</v>
      </c>
      <c r="L523" s="89">
        <f t="shared" si="36"/>
        <v>99876.97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21356.9</v>
      </c>
      <c r="I525" s="18">
        <v>0</v>
      </c>
      <c r="J525" s="18">
        <v>0</v>
      </c>
      <c r="K525" s="18">
        <v>0</v>
      </c>
      <c r="L525" s="88">
        <f>SUM(F525:K525)</f>
        <v>21356.9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1722.5</v>
      </c>
      <c r="I527" s="18">
        <v>0</v>
      </c>
      <c r="J527" s="18">
        <v>0</v>
      </c>
      <c r="K527" s="18">
        <v>0</v>
      </c>
      <c r="L527" s="88">
        <f>SUM(F527:K527)</f>
        <v>1722.5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23079.4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23079.4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9321.66</v>
      </c>
      <c r="I530" s="18">
        <v>0</v>
      </c>
      <c r="J530" s="18">
        <v>0</v>
      </c>
      <c r="K530" s="18">
        <v>0</v>
      </c>
      <c r="L530" s="88">
        <f>SUM(F530:K530)</f>
        <v>9321.66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2370.73</v>
      </c>
      <c r="I531" s="18">
        <v>0</v>
      </c>
      <c r="J531" s="18">
        <v>0</v>
      </c>
      <c r="K531" s="18">
        <v>0</v>
      </c>
      <c r="L531" s="88">
        <f>SUM(F531:K531)</f>
        <v>2370.73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4435.05</v>
      </c>
      <c r="I532" s="18">
        <v>0</v>
      </c>
      <c r="J532" s="18">
        <v>0</v>
      </c>
      <c r="K532" s="18">
        <v>0</v>
      </c>
      <c r="L532" s="88">
        <f>SUM(F532:K532)</f>
        <v>4435.05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16127.439999999999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16127.439999999999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3297.13</v>
      </c>
      <c r="I537" s="18">
        <v>0</v>
      </c>
      <c r="J537" s="18">
        <v>0</v>
      </c>
      <c r="K537" s="18">
        <v>0</v>
      </c>
      <c r="L537" s="88">
        <f>SUM(F537:K537)</f>
        <v>3297.13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3297.13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3297.13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18">
        <v>0</v>
      </c>
      <c r="L540" s="88">
        <f>SUM(F540:K540)</f>
        <v>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32446.55</v>
      </c>
      <c r="G544" s="89">
        <f t="shared" ref="G544:L544" si="41">G523+G528+G533+G538+G543</f>
        <v>2958.04</v>
      </c>
      <c r="H544" s="89">
        <f t="shared" si="41"/>
        <v>102720.6</v>
      </c>
      <c r="I544" s="89">
        <f t="shared" si="41"/>
        <v>667.75</v>
      </c>
      <c r="J544" s="89">
        <f t="shared" si="41"/>
        <v>3588</v>
      </c>
      <c r="K544" s="89">
        <f t="shared" si="41"/>
        <v>0</v>
      </c>
      <c r="L544" s="89">
        <f t="shared" si="41"/>
        <v>142380.94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49506.969999999994</v>
      </c>
      <c r="G548" s="87">
        <f>L525</f>
        <v>21356.9</v>
      </c>
      <c r="H548" s="87">
        <f>L530</f>
        <v>9321.66</v>
      </c>
      <c r="I548" s="87">
        <f>L535</f>
        <v>0</v>
      </c>
      <c r="J548" s="87">
        <f>L540</f>
        <v>0</v>
      </c>
      <c r="K548" s="87">
        <f>SUM(F548:J548)</f>
        <v>80185.53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2370.73</v>
      </c>
      <c r="I549" s="87">
        <f>L536</f>
        <v>0</v>
      </c>
      <c r="J549" s="87">
        <f>L541</f>
        <v>0</v>
      </c>
      <c r="K549" s="87">
        <f>SUM(F549:J549)</f>
        <v>2370.73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50370</v>
      </c>
      <c r="G550" s="87">
        <f>L527</f>
        <v>1722.5</v>
      </c>
      <c r="H550" s="87">
        <f>L532</f>
        <v>4435.05</v>
      </c>
      <c r="I550" s="87">
        <f>L537</f>
        <v>3297.13</v>
      </c>
      <c r="J550" s="87">
        <f>L542</f>
        <v>0</v>
      </c>
      <c r="K550" s="87">
        <f>SUM(F550:J550)</f>
        <v>59824.68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99876.97</v>
      </c>
      <c r="G551" s="89">
        <f t="shared" si="42"/>
        <v>23079.4</v>
      </c>
      <c r="H551" s="89">
        <f t="shared" si="42"/>
        <v>16127.439999999999</v>
      </c>
      <c r="I551" s="89">
        <f t="shared" si="42"/>
        <v>3297.13</v>
      </c>
      <c r="J551" s="89">
        <f t="shared" si="42"/>
        <v>0</v>
      </c>
      <c r="K551" s="89">
        <f t="shared" si="42"/>
        <v>142380.94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215758.55</v>
      </c>
      <c r="H574" s="18">
        <v>611247</v>
      </c>
      <c r="I574" s="87">
        <f>SUM(F574:H574)</f>
        <v>827005.55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8698</v>
      </c>
      <c r="G581" s="18">
        <v>0</v>
      </c>
      <c r="H581" s="18">
        <v>34150.050000000003</v>
      </c>
      <c r="I581" s="87">
        <f t="shared" si="47"/>
        <v>42848.05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110408.5</v>
      </c>
      <c r="I590" s="18">
        <v>44127.79</v>
      </c>
      <c r="J590" s="18">
        <v>66191.7</v>
      </c>
      <c r="K590" s="104">
        <f t="shared" ref="K590:K596" si="48">SUM(H590:J590)</f>
        <v>220727.99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si="48"/>
        <v>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1777.8</v>
      </c>
      <c r="I594" s="18">
        <v>0</v>
      </c>
      <c r="J594" s="18">
        <v>0</v>
      </c>
      <c r="K594" s="104">
        <f t="shared" si="48"/>
        <v>1777.8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676.41</v>
      </c>
      <c r="I596" s="18">
        <v>0</v>
      </c>
      <c r="J596" s="18">
        <v>0</v>
      </c>
      <c r="K596" s="104">
        <f t="shared" si="48"/>
        <v>676.41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112862.71</v>
      </c>
      <c r="I597" s="108">
        <f>SUM(I590:I596)</f>
        <v>44127.79</v>
      </c>
      <c r="J597" s="108">
        <f>SUM(J590:J596)</f>
        <v>66191.7</v>
      </c>
      <c r="K597" s="108">
        <f>SUM(K590:K596)</f>
        <v>223182.19999999998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53753.31</v>
      </c>
      <c r="I603" s="18">
        <v>16630</v>
      </c>
      <c r="J603" s="18">
        <v>24945</v>
      </c>
      <c r="K603" s="104">
        <f>SUM(H603:J603)</f>
        <v>95328.31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53753.31</v>
      </c>
      <c r="I604" s="108">
        <f>SUM(I601:I603)</f>
        <v>16630</v>
      </c>
      <c r="J604" s="108">
        <f>SUM(J601:J603)</f>
        <v>24945</v>
      </c>
      <c r="K604" s="108">
        <f>SUM(K601:K603)</f>
        <v>95328.31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8307.5499999999993</v>
      </c>
      <c r="G610" s="18">
        <v>702.6</v>
      </c>
      <c r="H610" s="18">
        <v>0</v>
      </c>
      <c r="I610" s="18">
        <v>362.19</v>
      </c>
      <c r="J610" s="18">
        <v>0</v>
      </c>
      <c r="K610" s="18">
        <v>0</v>
      </c>
      <c r="L610" s="88">
        <f>SUM(F610:K610)</f>
        <v>9372.34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8307.5499999999993</v>
      </c>
      <c r="G613" s="108">
        <f t="shared" si="49"/>
        <v>702.6</v>
      </c>
      <c r="H613" s="108">
        <f t="shared" si="49"/>
        <v>0</v>
      </c>
      <c r="I613" s="108">
        <f t="shared" si="49"/>
        <v>362.19</v>
      </c>
      <c r="J613" s="108">
        <f t="shared" si="49"/>
        <v>0</v>
      </c>
      <c r="K613" s="108">
        <f t="shared" si="49"/>
        <v>0</v>
      </c>
      <c r="L613" s="89">
        <f t="shared" si="49"/>
        <v>9372.34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220658.51</v>
      </c>
      <c r="H616" s="109">
        <f>SUM(F51)</f>
        <v>220658.51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812.08</v>
      </c>
      <c r="H617" s="109">
        <f>SUM(G51)</f>
        <v>812.08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1813.8999999999999</v>
      </c>
      <c r="H618" s="109">
        <f>SUM(H51)</f>
        <v>1813.9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289817.54000000004</v>
      </c>
      <c r="H620" s="109">
        <f>SUM(J51)</f>
        <v>289817.54000000004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182789.92</v>
      </c>
      <c r="H621" s="109">
        <f>F475</f>
        <v>182789.92000000039</v>
      </c>
      <c r="I621" s="121" t="s">
        <v>101</v>
      </c>
      <c r="J621" s="109">
        <f t="shared" ref="J621:J654" si="50">G621-H621</f>
        <v>-3.7834979593753815E-10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1813.9</v>
      </c>
      <c r="H623" s="109">
        <f>H475</f>
        <v>1813.8999999999942</v>
      </c>
      <c r="I623" s="121" t="s">
        <v>103</v>
      </c>
      <c r="J623" s="109">
        <f t="shared" si="50"/>
        <v>5.9117155615240335E-12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289817.54000000004</v>
      </c>
      <c r="H625" s="109">
        <f>J475</f>
        <v>289817.54000000004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2300583.6800000002</v>
      </c>
      <c r="H626" s="104">
        <f>SUM(F467)</f>
        <v>2300583.6800000002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21625.34</v>
      </c>
      <c r="H627" s="104">
        <f>SUM(G467)</f>
        <v>21625.34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34040.380000000005</v>
      </c>
      <c r="H628" s="104">
        <f>SUM(H467)</f>
        <v>34040.379999999997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8.0299999999999994</v>
      </c>
      <c r="H629" s="104">
        <f>SUM(I467)</f>
        <v>8.0299999999999994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63212.2</v>
      </c>
      <c r="H630" s="104">
        <f>SUM(J467)</f>
        <v>63212.2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2368848.94</v>
      </c>
      <c r="H631" s="104">
        <f>SUM(F471)</f>
        <v>2368848.94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34034.97</v>
      </c>
      <c r="H632" s="104">
        <f>SUM(H471)</f>
        <v>34034.97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11949.76</v>
      </c>
      <c r="H633" s="104">
        <f>I368</f>
        <v>11949.76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21625.34</v>
      </c>
      <c r="H634" s="104">
        <f>SUM(G471)</f>
        <v>21625.34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13604.86</v>
      </c>
      <c r="H635" s="104">
        <f>SUM(I471)</f>
        <v>13604.86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63212.200000000004</v>
      </c>
      <c r="H636" s="163">
        <f>SUM(J467)</f>
        <v>63212.2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50000</v>
      </c>
      <c r="H637" s="163">
        <f>SUM(J471)</f>
        <v>50000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58575</v>
      </c>
      <c r="H638" s="104">
        <f>SUM(F460)</f>
        <v>58575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231242.54</v>
      </c>
      <c r="H639" s="104">
        <f>SUM(G460)</f>
        <v>231242.54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289817.54000000004</v>
      </c>
      <c r="H641" s="104">
        <f>SUM(I460)</f>
        <v>289817.54000000004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212.2</v>
      </c>
      <c r="H643" s="104">
        <f>H407</f>
        <v>212.20000000000002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63000</v>
      </c>
      <c r="H644" s="104">
        <f>G407</f>
        <v>63000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63212.2</v>
      </c>
      <c r="H645" s="104">
        <f>L407</f>
        <v>63212.200000000004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223182.19999999998</v>
      </c>
      <c r="H646" s="104">
        <f>L207+L225+L243</f>
        <v>223182.2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95328.31</v>
      </c>
      <c r="H647" s="104">
        <f>(J256+J337)-(J254+J335)</f>
        <v>95328.31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112862.70999999999</v>
      </c>
      <c r="H648" s="104">
        <f>H597</f>
        <v>112862.71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44127.79</v>
      </c>
      <c r="H649" s="104">
        <f>I597</f>
        <v>44127.79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66191.7</v>
      </c>
      <c r="H650" s="104">
        <f>J597</f>
        <v>66191.7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8580.73</v>
      </c>
      <c r="H651" s="104">
        <f>K262+K344</f>
        <v>8580.73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63000</v>
      </c>
      <c r="H654" s="104">
        <f>K265+K346</f>
        <v>63000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1167925.75</v>
      </c>
      <c r="G659" s="19">
        <f>(L228+L308+L358)</f>
        <v>276935.86999999994</v>
      </c>
      <c r="H659" s="19">
        <f>(L246+L327+L359)</f>
        <v>773379.4</v>
      </c>
      <c r="I659" s="19">
        <f>SUM(F659:H659)</f>
        <v>2218241.02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9458.75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9458.75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71288.709999999992</v>
      </c>
      <c r="G661" s="19">
        <f>(L225+L305)-(J225+J305)</f>
        <v>27497.79</v>
      </c>
      <c r="H661" s="19">
        <f>(L243+L324)-(J243+J324)</f>
        <v>41246.699999999997</v>
      </c>
      <c r="I661" s="19">
        <f>SUM(F661:H661)</f>
        <v>140033.20000000001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71823.649999999994</v>
      </c>
      <c r="G662" s="198">
        <f>SUM(G574:G586)+SUM(I601:I603)+L611</f>
        <v>232388.55</v>
      </c>
      <c r="H662" s="198">
        <f>SUM(H574:H586)+SUM(J601:J603)+L612</f>
        <v>670342.05000000005</v>
      </c>
      <c r="I662" s="19">
        <f>SUM(F662:H662)</f>
        <v>974554.25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1015354.64</v>
      </c>
      <c r="G663" s="19">
        <f>G659-SUM(G660:G662)</f>
        <v>17049.529999999941</v>
      </c>
      <c r="H663" s="19">
        <f>H659-SUM(H660:H662)</f>
        <v>61790.650000000023</v>
      </c>
      <c r="I663" s="19">
        <f>I659-SUM(I660:I662)</f>
        <v>1094194.82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47.54</v>
      </c>
      <c r="G664" s="247"/>
      <c r="H664" s="247"/>
      <c r="I664" s="19">
        <f>SUM(F664:H664)</f>
        <v>47.54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21357.9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23016.3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-17049.53</v>
      </c>
      <c r="H668" s="18">
        <v>-61790.65</v>
      </c>
      <c r="I668" s="19">
        <f>SUM(F668:H668)</f>
        <v>-78840.179999999993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21357.9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21357.9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 xml:space="preserve">                    JACKSON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292060.03999999998</v>
      </c>
      <c r="C9" s="228">
        <f>'DOE25'!G196+'DOE25'!G214+'DOE25'!G232+'DOE25'!G275+'DOE25'!G294+'DOE25'!G313</f>
        <v>143889.07</v>
      </c>
    </row>
    <row r="10" spans="1:3" x14ac:dyDescent="0.2">
      <c r="A10" t="s">
        <v>779</v>
      </c>
      <c r="B10" s="239">
        <v>268618.39</v>
      </c>
      <c r="C10" s="239">
        <v>121055.25</v>
      </c>
    </row>
    <row r="11" spans="1:3" x14ac:dyDescent="0.2">
      <c r="A11" t="s">
        <v>780</v>
      </c>
      <c r="B11" s="239">
        <v>21211.9</v>
      </c>
      <c r="C11" s="239">
        <v>22593.72</v>
      </c>
    </row>
    <row r="12" spans="1:3" x14ac:dyDescent="0.2">
      <c r="A12" t="s">
        <v>781</v>
      </c>
      <c r="B12" s="239">
        <v>2229.75</v>
      </c>
      <c r="C12" s="239">
        <v>240.1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292060.04000000004</v>
      </c>
      <c r="C13" s="230">
        <f>SUM(C10:C12)</f>
        <v>143889.07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32446.550000000003</v>
      </c>
      <c r="C18" s="228">
        <f>'DOE25'!G197+'DOE25'!G215+'DOE25'!G233+'DOE25'!G276+'DOE25'!G295+'DOE25'!G314</f>
        <v>2958.0400000000004</v>
      </c>
    </row>
    <row r="19" spans="1:3" x14ac:dyDescent="0.2">
      <c r="A19" t="s">
        <v>779</v>
      </c>
      <c r="B19" s="239">
        <v>21027.56</v>
      </c>
      <c r="C19" s="239">
        <v>1899.26</v>
      </c>
    </row>
    <row r="20" spans="1:3" x14ac:dyDescent="0.2">
      <c r="A20" t="s">
        <v>780</v>
      </c>
      <c r="B20" s="239">
        <v>11418.99</v>
      </c>
      <c r="C20" s="239">
        <v>1058.78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32446.550000000003</v>
      </c>
      <c r="C22" s="230">
        <f>SUM(C19:C21)</f>
        <v>2958.04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8807.5499999999993</v>
      </c>
      <c r="C36" s="234">
        <f>'DOE25'!G199+'DOE25'!G217+'DOE25'!G235+'DOE25'!G278+'DOE25'!G297+'DOE25'!G316</f>
        <v>702.6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8807.5499999999993</v>
      </c>
      <c r="C39" s="239">
        <v>702.6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8807.5499999999993</v>
      </c>
      <c r="C40" s="230">
        <f>SUM(C37:C39)</f>
        <v>702.6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 xml:space="preserve">                    JACKSON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1380374.15</v>
      </c>
      <c r="D5" s="20">
        <f>SUM('DOE25'!L196:L199)+SUM('DOE25'!L214:L217)+SUM('DOE25'!L232:L235)-F5-G5</f>
        <v>1375538.92</v>
      </c>
      <c r="E5" s="242"/>
      <c r="F5" s="254">
        <f>SUM('DOE25'!J196:J199)+SUM('DOE25'!J214:J217)+SUM('DOE25'!J232:J235)</f>
        <v>4835.2299999999996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50495.05000000001</v>
      </c>
      <c r="D6" s="20">
        <f>'DOE25'!L201+'DOE25'!L219+'DOE25'!L237-F6-G6</f>
        <v>50495.05000000001</v>
      </c>
      <c r="E6" s="242"/>
      <c r="F6" s="254">
        <f>'DOE25'!J201+'DOE25'!J219+'DOE25'!J237</f>
        <v>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45854.990000000005</v>
      </c>
      <c r="D7" s="20">
        <f>'DOE25'!L202+'DOE25'!L220+'DOE25'!L238-F7-G7</f>
        <v>45854.990000000005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67566.98</v>
      </c>
      <c r="D8" s="242"/>
      <c r="E8" s="20">
        <f>'DOE25'!L203+'DOE25'!L221+'DOE25'!L239-F8-G8-D9-D11</f>
        <v>65515.89</v>
      </c>
      <c r="F8" s="254">
        <f>'DOE25'!J203+'DOE25'!J221+'DOE25'!J239</f>
        <v>0</v>
      </c>
      <c r="G8" s="53">
        <f>'DOE25'!K203+'DOE25'!K221+'DOE25'!K239</f>
        <v>2051.09</v>
      </c>
      <c r="H8" s="258"/>
    </row>
    <row r="9" spans="1:9" x14ac:dyDescent="0.2">
      <c r="A9" s="32">
        <v>2310</v>
      </c>
      <c r="B9" t="s">
        <v>818</v>
      </c>
      <c r="C9" s="244">
        <f t="shared" si="0"/>
        <v>33935.89</v>
      </c>
      <c r="D9" s="243">
        <v>33935.89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4540</v>
      </c>
      <c r="D10" s="242"/>
      <c r="E10" s="243">
        <v>4540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24244.02</v>
      </c>
      <c r="D11" s="243">
        <v>24244.02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134765.22</v>
      </c>
      <c r="D12" s="20">
        <f>'DOE25'!L204+'DOE25'!L222+'DOE25'!L240-F12-G12</f>
        <v>134146.22</v>
      </c>
      <c r="E12" s="242"/>
      <c r="F12" s="254">
        <f>'DOE25'!J204+'DOE25'!J222+'DOE25'!J240</f>
        <v>0</v>
      </c>
      <c r="G12" s="53">
        <f>'DOE25'!K204+'DOE25'!K222+'DOE25'!K240</f>
        <v>619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201969.21000000002</v>
      </c>
      <c r="D14" s="20">
        <f>'DOE25'!L206+'DOE25'!L224+'DOE25'!L242-F14-G14</f>
        <v>199979.51</v>
      </c>
      <c r="E14" s="242"/>
      <c r="F14" s="254">
        <f>'DOE25'!J206+'DOE25'!J224+'DOE25'!J242</f>
        <v>1989.7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223182.2</v>
      </c>
      <c r="D15" s="20">
        <f>'DOE25'!L207+'DOE25'!L225+'DOE25'!L243-F15-G15</f>
        <v>140033.20000000001</v>
      </c>
      <c r="E15" s="242"/>
      <c r="F15" s="254">
        <f>'DOE25'!J207+'DOE25'!J225+'DOE25'!J243</f>
        <v>83149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193</v>
      </c>
      <c r="D16" s="242"/>
      <c r="E16" s="20">
        <f>'DOE25'!L208+'DOE25'!L226+'DOE25'!L244-F16-G16</f>
        <v>193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134687.5</v>
      </c>
      <c r="D25" s="242"/>
      <c r="E25" s="242"/>
      <c r="F25" s="257"/>
      <c r="G25" s="255"/>
      <c r="H25" s="256">
        <f>'DOE25'!L259+'DOE25'!L260+'DOE25'!L340+'DOE25'!L341</f>
        <v>134687.5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9833.0499999999993</v>
      </c>
      <c r="D29" s="20">
        <f>'DOE25'!L357+'DOE25'!L358+'DOE25'!L359-'DOE25'!I366-F29-G29</f>
        <v>9833.0499999999993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34034.97</v>
      </c>
      <c r="D31" s="20">
        <f>'DOE25'!L289+'DOE25'!L308+'DOE25'!L327+'DOE25'!L332+'DOE25'!L333+'DOE25'!L334-F31-G31</f>
        <v>28680.59</v>
      </c>
      <c r="E31" s="242"/>
      <c r="F31" s="254">
        <f>'DOE25'!J289+'DOE25'!J308+'DOE25'!J327+'DOE25'!J332+'DOE25'!J333+'DOE25'!J334</f>
        <v>5354.38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2042741.44</v>
      </c>
      <c r="E33" s="245">
        <f>SUM(E5:E31)</f>
        <v>70248.89</v>
      </c>
      <c r="F33" s="245">
        <f>SUM(F5:F31)</f>
        <v>95328.31</v>
      </c>
      <c r="G33" s="245">
        <f>SUM(G5:G31)</f>
        <v>2670.09</v>
      </c>
      <c r="H33" s="245">
        <f>SUM(H5:H31)</f>
        <v>134687.5</v>
      </c>
    </row>
    <row r="35" spans="2:8" ht="12" thickBot="1" x14ac:dyDescent="0.25">
      <c r="B35" s="252" t="s">
        <v>847</v>
      </c>
      <c r="D35" s="253">
        <f>E33</f>
        <v>70248.89</v>
      </c>
      <c r="E35" s="248"/>
    </row>
    <row r="36" spans="2:8" ht="12" thickTop="1" x14ac:dyDescent="0.2">
      <c r="B36" t="s">
        <v>815</v>
      </c>
      <c r="D36" s="20">
        <f>D33</f>
        <v>2042741.44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JACKSON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219199.67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289817.54000000004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812.08</v>
      </c>
      <c r="D11" s="95">
        <f>'DOE25'!G12</f>
        <v>0</v>
      </c>
      <c r="E11" s="95">
        <f>'DOE25'!H12</f>
        <v>168.82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646.76</v>
      </c>
      <c r="D12" s="95">
        <f>'DOE25'!G13</f>
        <v>812.08</v>
      </c>
      <c r="E12" s="95">
        <f>'DOE25'!H13</f>
        <v>1645.08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220658.51</v>
      </c>
      <c r="D18" s="41">
        <f>SUM(D8:D17)</f>
        <v>812.08</v>
      </c>
      <c r="E18" s="41">
        <f>SUM(E8:E17)</f>
        <v>1813.8999999999999</v>
      </c>
      <c r="F18" s="41">
        <f>SUM(F8:F17)</f>
        <v>0</v>
      </c>
      <c r="G18" s="41">
        <f>SUM(G8:G17)</f>
        <v>289817.54000000004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168.82</v>
      </c>
      <c r="D21" s="95">
        <f>'DOE25'!G22</f>
        <v>812.08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16541.060000000001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1297.1199999999999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19861.59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37868.589999999997</v>
      </c>
      <c r="D31" s="41">
        <f>SUM(D21:D30)</f>
        <v>812.08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1813.9</v>
      </c>
      <c r="F46" s="95">
        <f>'DOE25'!I47</f>
        <v>0</v>
      </c>
      <c r="G46" s="95">
        <f>'DOE25'!J47</f>
        <v>289817.54000000004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182789.92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182789.92</v>
      </c>
      <c r="D49" s="41">
        <f>SUM(D34:D48)</f>
        <v>0</v>
      </c>
      <c r="E49" s="41">
        <f>SUM(E34:E48)</f>
        <v>1813.9</v>
      </c>
      <c r="F49" s="41">
        <f>SUM(F34:F48)</f>
        <v>0</v>
      </c>
      <c r="G49" s="41">
        <f>SUM(G34:G48)</f>
        <v>289817.54000000004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220658.51</v>
      </c>
      <c r="D50" s="41">
        <f>D49+D31</f>
        <v>812.08</v>
      </c>
      <c r="E50" s="41">
        <f>E49+E31</f>
        <v>1813.9</v>
      </c>
      <c r="F50" s="41">
        <f>F49+F31</f>
        <v>0</v>
      </c>
      <c r="G50" s="41">
        <f>G49+G31</f>
        <v>289817.54000000004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1138295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5411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2520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342.51</v>
      </c>
      <c r="D58" s="95">
        <f>'DOE25'!G95</f>
        <v>0</v>
      </c>
      <c r="E58" s="95">
        <f>'DOE25'!H95</f>
        <v>0</v>
      </c>
      <c r="F58" s="95">
        <f>'DOE25'!I95</f>
        <v>8.0299999999999994</v>
      </c>
      <c r="G58" s="95">
        <f>'DOE25'!J95</f>
        <v>212.2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9458.75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27054.089999999997</v>
      </c>
      <c r="D60" s="95">
        <f>SUM('DOE25'!G97:G109)</f>
        <v>0</v>
      </c>
      <c r="E60" s="95">
        <f>SUM('DOE25'!H97:H109)</f>
        <v>5.41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35327.599999999999</v>
      </c>
      <c r="D61" s="130">
        <f>SUM(D56:D60)</f>
        <v>9458.75</v>
      </c>
      <c r="E61" s="130">
        <f>SUM(E56:E60)</f>
        <v>5.41</v>
      </c>
      <c r="F61" s="130">
        <f>SUM(F56:F60)</f>
        <v>8.0299999999999994</v>
      </c>
      <c r="G61" s="130">
        <f>SUM(G56:G60)</f>
        <v>212.2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1173622.6000000001</v>
      </c>
      <c r="D62" s="22">
        <f>D55+D61</f>
        <v>9458.75</v>
      </c>
      <c r="E62" s="22">
        <f>E55+E61</f>
        <v>5.41</v>
      </c>
      <c r="F62" s="22">
        <f>F55+F61</f>
        <v>8.0299999999999994</v>
      </c>
      <c r="G62" s="22">
        <f>G55+G61</f>
        <v>212.2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78127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918531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996658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55766.19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186.83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55766.19</v>
      </c>
      <c r="D77" s="130">
        <f>SUM(D71:D76)</f>
        <v>186.83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1052424.19</v>
      </c>
      <c r="D80" s="130">
        <f>SUM(D78:D79)+D77+D69</f>
        <v>186.83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9016.3799999999992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2410.96</v>
      </c>
      <c r="D87" s="95">
        <f>SUM('DOE25'!G152:G160)</f>
        <v>3399.03</v>
      </c>
      <c r="E87" s="95">
        <f>SUM('DOE25'!H152:H160)</f>
        <v>25018.590000000004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22125.93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24536.89</v>
      </c>
      <c r="D90" s="131">
        <f>SUM(D84:D89)</f>
        <v>3399.03</v>
      </c>
      <c r="E90" s="131">
        <f>SUM(E84:E89)</f>
        <v>34034.97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8580.73</v>
      </c>
      <c r="E95" s="95">
        <f>'DOE25'!H178</f>
        <v>0</v>
      </c>
      <c r="F95" s="95">
        <f>'DOE25'!I178</f>
        <v>0</v>
      </c>
      <c r="G95" s="95">
        <f>'DOE25'!J178</f>
        <v>63000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50000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50000</v>
      </c>
      <c r="D102" s="86">
        <f>SUM(D92:D101)</f>
        <v>8580.73</v>
      </c>
      <c r="E102" s="86">
        <f>SUM(E92:E101)</f>
        <v>0</v>
      </c>
      <c r="F102" s="86">
        <f>SUM(F92:F101)</f>
        <v>0</v>
      </c>
      <c r="G102" s="86">
        <f>SUM(G92:G101)</f>
        <v>63000</v>
      </c>
    </row>
    <row r="103" spans="1:7" ht="12.75" thickTop="1" thickBot="1" x14ac:dyDescent="0.25">
      <c r="A103" s="33" t="s">
        <v>765</v>
      </c>
      <c r="C103" s="86">
        <f>C62+C80+C90+C102</f>
        <v>2300583.6800000002</v>
      </c>
      <c r="D103" s="86">
        <f>D62+D80+D90+D102</f>
        <v>21625.34</v>
      </c>
      <c r="E103" s="86">
        <f>E62+E80+E90+E102</f>
        <v>34040.380000000005</v>
      </c>
      <c r="F103" s="86">
        <f>F62+F80+F90+F102</f>
        <v>8.0299999999999994</v>
      </c>
      <c r="G103" s="86">
        <f>G62+G80+G102</f>
        <v>63212.2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1288911.6499999999</v>
      </c>
      <c r="D108" s="24" t="s">
        <v>289</v>
      </c>
      <c r="E108" s="95">
        <f>('DOE25'!L275)+('DOE25'!L294)+('DOE25'!L313)</f>
        <v>2816.38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78935.920000000013</v>
      </c>
      <c r="D109" s="24" t="s">
        <v>289</v>
      </c>
      <c r="E109" s="95">
        <f>('DOE25'!L276)+('DOE25'!L295)+('DOE25'!L314)</f>
        <v>20941.050000000003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12526.58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1380374.15</v>
      </c>
      <c r="D114" s="86">
        <f>SUM(D108:D113)</f>
        <v>0</v>
      </c>
      <c r="E114" s="86">
        <f>SUM(E108:E113)</f>
        <v>23757.430000000004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50495.05000000001</v>
      </c>
      <c r="D117" s="24" t="s">
        <v>289</v>
      </c>
      <c r="E117" s="95">
        <f>+('DOE25'!L280)+('DOE25'!L299)+('DOE25'!L318)</f>
        <v>1400.06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45854.990000000005</v>
      </c>
      <c r="D118" s="24" t="s">
        <v>289</v>
      </c>
      <c r="E118" s="95">
        <f>+('DOE25'!L281)+('DOE25'!L300)+('DOE25'!L319)</f>
        <v>8877.4800000000014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125746.89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134765.22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201969.21000000002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223182.2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21625.34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782206.56</v>
      </c>
      <c r="D127" s="86">
        <f>SUM(D117:D126)</f>
        <v>21625.34</v>
      </c>
      <c r="E127" s="86">
        <f>SUM(E117:E126)</f>
        <v>10277.540000000001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13604.86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9687.5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50000</v>
      </c>
    </row>
    <row r="134" spans="1:7" x14ac:dyDescent="0.2">
      <c r="A134" t="s">
        <v>233</v>
      </c>
      <c r="B134" s="32" t="s">
        <v>234</v>
      </c>
      <c r="C134" s="95">
        <f>'DOE25'!L262</f>
        <v>8580.73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15052.18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48160.020000000004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-212.20000000000437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206268.22999999998</v>
      </c>
      <c r="D143" s="141">
        <f>SUM(D129:D142)</f>
        <v>0</v>
      </c>
      <c r="E143" s="141">
        <f>SUM(E129:E142)</f>
        <v>0</v>
      </c>
      <c r="F143" s="141">
        <f>SUM(F129:F142)</f>
        <v>13604.86</v>
      </c>
      <c r="G143" s="141">
        <f>SUM(G129:G142)</f>
        <v>50000</v>
      </c>
    </row>
    <row r="144" spans="1:7" ht="12.75" thickTop="1" thickBot="1" x14ac:dyDescent="0.25">
      <c r="A144" s="33" t="s">
        <v>244</v>
      </c>
      <c r="C144" s="86">
        <f>(C114+C127+C143)</f>
        <v>2368848.94</v>
      </c>
      <c r="D144" s="86">
        <f>(D114+D127+D143)</f>
        <v>21625.34</v>
      </c>
      <c r="E144" s="86">
        <f>(E114+E127+E143)</f>
        <v>34034.97</v>
      </c>
      <c r="F144" s="86">
        <f>(F114+F127+F143)</f>
        <v>13604.86</v>
      </c>
      <c r="G144" s="86">
        <f>(G114+G127+G143)</f>
        <v>50000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 t="str">
        <f>'DOE25'!F490</f>
        <v>07/08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 t="str">
        <f>'DOE25'!F491</f>
        <v>8/13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3.34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125000</v>
      </c>
    </row>
    <row r="158" spans="1:9" x14ac:dyDescent="0.2">
      <c r="A158" s="22" t="s">
        <v>35</v>
      </c>
      <c r="B158" s="137">
        <f>'DOE25'!F497</f>
        <v>125000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125000</v>
      </c>
    </row>
    <row r="159" spans="1:9" x14ac:dyDescent="0.2">
      <c r="A159" s="22" t="s">
        <v>36</v>
      </c>
      <c r="B159" s="137">
        <f>'DOE25'!F498</f>
        <v>3281.25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3281.25</v>
      </c>
    </row>
    <row r="160" spans="1:9" x14ac:dyDescent="0.2">
      <c r="A160" s="22" t="s">
        <v>37</v>
      </c>
      <c r="B160" s="137">
        <f>'DOE25'!F499</f>
        <v>128281.25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128281.25</v>
      </c>
    </row>
    <row r="161" spans="1:7" x14ac:dyDescent="0.2">
      <c r="A161" s="22" t="s">
        <v>38</v>
      </c>
      <c r="B161" s="137">
        <f>'DOE25'!F500</f>
        <v>125000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125000</v>
      </c>
    </row>
    <row r="162" spans="1:7" x14ac:dyDescent="0.2">
      <c r="A162" s="22" t="s">
        <v>39</v>
      </c>
      <c r="B162" s="137">
        <f>'DOE25'!F501</f>
        <v>3281.25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3281.25</v>
      </c>
    </row>
    <row r="163" spans="1:7" x14ac:dyDescent="0.2">
      <c r="A163" s="22" t="s">
        <v>246</v>
      </c>
      <c r="B163" s="137">
        <f>'DOE25'!F502</f>
        <v>128281.25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128281.25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 xml:space="preserve">                    JACKSON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21358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21358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1291728</v>
      </c>
      <c r="D10" s="181">
        <f>ROUND((C10/$C$28)*100,1)</f>
        <v>58.2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99877</v>
      </c>
      <c r="D11" s="181">
        <f>ROUND((C11/$C$28)*100,1)</f>
        <v>4.5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12527</v>
      </c>
      <c r="D13" s="181">
        <f>ROUND((C13/$C$28)*100,1)</f>
        <v>0.6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51895</v>
      </c>
      <c r="D15" s="181">
        <f t="shared" ref="D15:D27" si="0">ROUND((C15/$C$28)*100,1)</f>
        <v>2.2999999999999998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54732</v>
      </c>
      <c r="D16" s="181">
        <f t="shared" si="0"/>
        <v>2.5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125940</v>
      </c>
      <c r="D17" s="181">
        <f t="shared" si="0"/>
        <v>5.7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134765</v>
      </c>
      <c r="D18" s="181">
        <f t="shared" si="0"/>
        <v>6.1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201969</v>
      </c>
      <c r="D20" s="181">
        <f t="shared" si="0"/>
        <v>9.1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223182</v>
      </c>
      <c r="D21" s="181">
        <f t="shared" si="0"/>
        <v>10.1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9688</v>
      </c>
      <c r="D25" s="181">
        <f t="shared" si="0"/>
        <v>0.4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12166.25</v>
      </c>
      <c r="D27" s="181">
        <f t="shared" si="0"/>
        <v>0.5</v>
      </c>
    </row>
    <row r="28" spans="1:4" x14ac:dyDescent="0.2">
      <c r="B28" s="186" t="s">
        <v>723</v>
      </c>
      <c r="C28" s="179">
        <f>SUM(C10:C27)</f>
        <v>2218469.25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13605</v>
      </c>
    </row>
    <row r="30" spans="1:4" x14ac:dyDescent="0.2">
      <c r="B30" s="186" t="s">
        <v>729</v>
      </c>
      <c r="C30" s="179">
        <f>SUM(C28:C29)</f>
        <v>2232074.25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125000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1138295</v>
      </c>
      <c r="D35" s="181">
        <f t="shared" ref="D35:D40" si="1">ROUND((C35/$C$41)*100,1)</f>
        <v>49.7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35553.239999999991</v>
      </c>
      <c r="D36" s="181">
        <f t="shared" si="1"/>
        <v>1.6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996658</v>
      </c>
      <c r="D37" s="181">
        <f t="shared" si="1"/>
        <v>43.6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55953</v>
      </c>
      <c r="D38" s="181">
        <f t="shared" si="1"/>
        <v>2.4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61971</v>
      </c>
      <c r="D39" s="181">
        <f t="shared" si="1"/>
        <v>2.7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2288430.2400000002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2"/>
      <c r="K1" s="212"/>
      <c r="L1" s="212"/>
      <c r="M1" s="213"/>
    </row>
    <row r="2" spans="1:26" ht="12.75" x14ac:dyDescent="0.2">
      <c r="A2" s="290" t="s">
        <v>767</v>
      </c>
      <c r="B2" s="291"/>
      <c r="C2" s="291"/>
      <c r="D2" s="291"/>
      <c r="E2" s="291"/>
      <c r="F2" s="288" t="str">
        <f>'DOE25'!A2</f>
        <v xml:space="preserve">                    JACKSON SCHOOL DISTRICT</v>
      </c>
      <c r="G2" s="289"/>
      <c r="H2" s="289"/>
      <c r="I2" s="28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7"/>
      <c r="B4" s="218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0"/>
      <c r="O29" s="21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6"/>
      <c r="AB29" s="206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6"/>
      <c r="AO29" s="206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6"/>
      <c r="BB29" s="206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6"/>
      <c r="BO29" s="206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6"/>
      <c r="CB29" s="206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6"/>
      <c r="CO29" s="206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6"/>
      <c r="DB29" s="206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6"/>
      <c r="DO29" s="206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6"/>
      <c r="EB29" s="206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6"/>
      <c r="EO29" s="206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6"/>
      <c r="FB29" s="206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6"/>
      <c r="FO29" s="206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6"/>
      <c r="GB29" s="206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6"/>
      <c r="GO29" s="206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6"/>
      <c r="HB29" s="206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6"/>
      <c r="HO29" s="206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6"/>
      <c r="IB29" s="206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6"/>
      <c r="IO29" s="206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7"/>
      <c r="B30" s="218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0"/>
      <c r="O30" s="21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6"/>
      <c r="AB30" s="206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6"/>
      <c r="AO30" s="206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6"/>
      <c r="BB30" s="206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6"/>
      <c r="BO30" s="206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6"/>
      <c r="CB30" s="206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6"/>
      <c r="CO30" s="206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6"/>
      <c r="DB30" s="206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6"/>
      <c r="DO30" s="206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6"/>
      <c r="EB30" s="206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6"/>
      <c r="EO30" s="206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6"/>
      <c r="FB30" s="206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6"/>
      <c r="FO30" s="206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6"/>
      <c r="GB30" s="206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6"/>
      <c r="GO30" s="206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6"/>
      <c r="HB30" s="206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6"/>
      <c r="HO30" s="206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6"/>
      <c r="IB30" s="206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6"/>
      <c r="IO30" s="206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7"/>
      <c r="B31" s="218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0"/>
      <c r="O31" s="21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6"/>
      <c r="AB31" s="206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6"/>
      <c r="AO31" s="206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6"/>
      <c r="BB31" s="206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6"/>
      <c r="BO31" s="206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6"/>
      <c r="CB31" s="206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6"/>
      <c r="CO31" s="206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6"/>
      <c r="DB31" s="206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6"/>
      <c r="DO31" s="206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6"/>
      <c r="EB31" s="206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6"/>
      <c r="EO31" s="206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6"/>
      <c r="FB31" s="206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6"/>
      <c r="FO31" s="206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6"/>
      <c r="GB31" s="206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6"/>
      <c r="GO31" s="206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6"/>
      <c r="HB31" s="206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6"/>
      <c r="HO31" s="206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6"/>
      <c r="IB31" s="206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6"/>
      <c r="IO31" s="206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7"/>
      <c r="B32" s="218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7"/>
      <c r="AO32" s="218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7"/>
      <c r="BB32" s="218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7"/>
      <c r="BO32" s="218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7"/>
      <c r="CB32" s="218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7"/>
      <c r="CO32" s="218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7"/>
      <c r="DB32" s="218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7"/>
      <c r="DO32" s="218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7"/>
      <c r="EB32" s="218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7"/>
      <c r="EO32" s="218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7"/>
      <c r="FB32" s="218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7"/>
      <c r="FO32" s="218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7"/>
      <c r="GB32" s="218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7"/>
      <c r="GO32" s="218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7"/>
      <c r="HB32" s="218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7"/>
      <c r="HO32" s="218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7"/>
      <c r="IB32" s="218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7"/>
      <c r="IO32" s="218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7"/>
      <c r="B33" s="218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0"/>
      <c r="O38" s="21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6"/>
      <c r="AB38" s="206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6"/>
      <c r="AO38" s="206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6"/>
      <c r="BB38" s="206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6"/>
      <c r="BO38" s="206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6"/>
      <c r="CB38" s="206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6"/>
      <c r="CO38" s="206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6"/>
      <c r="DB38" s="206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6"/>
      <c r="DO38" s="206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6"/>
      <c r="EB38" s="206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6"/>
      <c r="EO38" s="206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6"/>
      <c r="FB38" s="206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6"/>
      <c r="FO38" s="206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6"/>
      <c r="GB38" s="206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6"/>
      <c r="GO38" s="206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6"/>
      <c r="HB38" s="206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6"/>
      <c r="HO38" s="206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6"/>
      <c r="IB38" s="206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6"/>
      <c r="IO38" s="206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7"/>
      <c r="B39" s="218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0"/>
      <c r="O39" s="21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6"/>
      <c r="AB39" s="206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6"/>
      <c r="AO39" s="206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6"/>
      <c r="BB39" s="206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6"/>
      <c r="BO39" s="206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6"/>
      <c r="CB39" s="206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6"/>
      <c r="CO39" s="206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6"/>
      <c r="DB39" s="206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6"/>
      <c r="DO39" s="206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6"/>
      <c r="EB39" s="206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6"/>
      <c r="EO39" s="206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6"/>
      <c r="FB39" s="206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6"/>
      <c r="FO39" s="206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6"/>
      <c r="GB39" s="206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6"/>
      <c r="GO39" s="206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6"/>
      <c r="HB39" s="206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6"/>
      <c r="HO39" s="206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6"/>
      <c r="IB39" s="206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6"/>
      <c r="IO39" s="206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7"/>
      <c r="B40" s="218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0"/>
      <c r="O40" s="21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6"/>
      <c r="AB40" s="206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6"/>
      <c r="AO40" s="206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6"/>
      <c r="BB40" s="206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6"/>
      <c r="BO40" s="206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6"/>
      <c r="CB40" s="206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6"/>
      <c r="CO40" s="206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6"/>
      <c r="DB40" s="206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6"/>
      <c r="DO40" s="206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6"/>
      <c r="EB40" s="206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6"/>
      <c r="EO40" s="206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6"/>
      <c r="FB40" s="206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6"/>
      <c r="FO40" s="206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6"/>
      <c r="GB40" s="206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6"/>
      <c r="GO40" s="206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6"/>
      <c r="HB40" s="206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6"/>
      <c r="HO40" s="206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6"/>
      <c r="IB40" s="206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6"/>
      <c r="IO40" s="206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7"/>
      <c r="B41" s="218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7"/>
      <c r="B60" s="218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7"/>
      <c r="B61" s="218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7"/>
      <c r="B62" s="218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7"/>
      <c r="B63" s="218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7"/>
      <c r="B64" s="218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7"/>
      <c r="B65" s="218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7"/>
      <c r="B66" s="218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7"/>
      <c r="B67" s="218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7"/>
      <c r="B68" s="218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7"/>
      <c r="B69" s="21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0"/>
      <c r="B74" s="210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0"/>
      <c r="B75" s="210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0"/>
      <c r="B76" s="210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0"/>
      <c r="B77" s="210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0"/>
      <c r="B78" s="210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0"/>
      <c r="B79" s="210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0"/>
      <c r="B80" s="210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0"/>
      <c r="B81" s="210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0"/>
      <c r="B82" s="210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0"/>
      <c r="B83" s="210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0"/>
      <c r="B84" s="210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0"/>
      <c r="B85" s="210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0"/>
      <c r="B86" s="210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0"/>
      <c r="B87" s="21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0"/>
      <c r="B88" s="210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0"/>
      <c r="B89" s="210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0"/>
      <c r="B90" s="210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2013-08-19T12:41:20Z</cp:lastPrinted>
  <dcterms:created xsi:type="dcterms:W3CDTF">1997-12-04T19:04:30Z</dcterms:created>
  <dcterms:modified xsi:type="dcterms:W3CDTF">2013-09-26T14:31:21Z</dcterms:modified>
</cp:coreProperties>
</file>