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G8" i="13"/>
  <c r="L203" i="1"/>
  <c r="C17" i="10" s="1"/>
  <c r="L221" i="1"/>
  <c r="L239" i="1"/>
  <c r="D39" i="13"/>
  <c r="F13" i="13"/>
  <c r="G13" i="13"/>
  <c r="L205" i="1"/>
  <c r="C19" i="10" s="1"/>
  <c r="L223" i="1"/>
  <c r="L241" i="1"/>
  <c r="F16" i="13"/>
  <c r="G16" i="13"/>
  <c r="L208" i="1"/>
  <c r="L226" i="1"/>
  <c r="L244" i="1"/>
  <c r="F5" i="13"/>
  <c r="G5" i="13"/>
  <c r="L196" i="1"/>
  <c r="C108" i="2" s="1"/>
  <c r="L197" i="1"/>
  <c r="L198" i="1"/>
  <c r="L199" i="1"/>
  <c r="L214" i="1"/>
  <c r="L215" i="1"/>
  <c r="L216" i="1"/>
  <c r="L217" i="1"/>
  <c r="L232" i="1"/>
  <c r="L233" i="1"/>
  <c r="L234" i="1"/>
  <c r="L246" i="1" s="1"/>
  <c r="L235" i="1"/>
  <c r="F6" i="13"/>
  <c r="G6" i="13"/>
  <c r="L201" i="1"/>
  <c r="C15" i="10" s="1"/>
  <c r="L219" i="1"/>
  <c r="L237" i="1"/>
  <c r="F7" i="13"/>
  <c r="G7" i="13"/>
  <c r="L202" i="1"/>
  <c r="C16" i="10" s="1"/>
  <c r="L220" i="1"/>
  <c r="L238" i="1"/>
  <c r="F12" i="13"/>
  <c r="G12" i="13"/>
  <c r="L204" i="1"/>
  <c r="C18" i="10" s="1"/>
  <c r="L222" i="1"/>
  <c r="L240" i="1"/>
  <c r="F14" i="13"/>
  <c r="G14" i="13"/>
  <c r="L206" i="1"/>
  <c r="L224" i="1"/>
  <c r="L242" i="1"/>
  <c r="F15" i="13"/>
  <c r="G15" i="13"/>
  <c r="L207" i="1"/>
  <c r="F661" i="1" s="1"/>
  <c r="I661" i="1" s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H660" i="1" s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E111" i="2" s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I111" i="1" s="1"/>
  <c r="F78" i="1"/>
  <c r="F93" i="1"/>
  <c r="F110" i="1"/>
  <c r="G110" i="1"/>
  <c r="G111" i="1" s="1"/>
  <c r="H78" i="1"/>
  <c r="H93" i="1"/>
  <c r="H110" i="1"/>
  <c r="I110" i="1"/>
  <c r="J110" i="1"/>
  <c r="J111" i="1" s="1"/>
  <c r="J192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20" i="10"/>
  <c r="C21" i="10"/>
  <c r="L249" i="1"/>
  <c r="L331" i="1"/>
  <c r="C23" i="10"/>
  <c r="L253" i="1"/>
  <c r="C25" i="10"/>
  <c r="L267" i="1"/>
  <c r="L268" i="1"/>
  <c r="L348" i="1"/>
  <c r="L349" i="1"/>
  <c r="I664" i="1"/>
  <c r="I669" i="1"/>
  <c r="L228" i="1"/>
  <c r="F660" i="1"/>
  <c r="G661" i="1"/>
  <c r="H661" i="1"/>
  <c r="I668" i="1"/>
  <c r="C42" i="10"/>
  <c r="C32" i="10"/>
  <c r="L373" i="1"/>
  <c r="L374" i="1"/>
  <c r="L375" i="1"/>
  <c r="L376" i="1"/>
  <c r="F129" i="2" s="1"/>
  <c r="F143" i="2" s="1"/>
  <c r="F144" i="2" s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H551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/>
  <c r="G9" i="2" s="1"/>
  <c r="C10" i="2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G31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I456" i="1"/>
  <c r="J37" i="1" s="1"/>
  <c r="G36" i="2" s="1"/>
  <c r="I458" i="1"/>
  <c r="J47" i="1" s="1"/>
  <c r="C48" i="2"/>
  <c r="C55" i="2"/>
  <c r="D55" i="2"/>
  <c r="E55" i="2"/>
  <c r="F55" i="2"/>
  <c r="C56" i="2"/>
  <c r="E56" i="2"/>
  <c r="C57" i="2"/>
  <c r="E57" i="2"/>
  <c r="C58" i="2"/>
  <c r="C61" i="2" s="1"/>
  <c r="C62" i="2" s="1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 s="1"/>
  <c r="F68" i="2"/>
  <c r="F69" i="2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C90" i="2" s="1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9" i="2"/>
  <c r="E109" i="2"/>
  <c r="C110" i="2"/>
  <c r="E110" i="2"/>
  <c r="C111" i="2"/>
  <c r="C112" i="2"/>
  <c r="E112" i="2"/>
  <c r="C113" i="2"/>
  <c r="E113" i="2"/>
  <c r="D114" i="2"/>
  <c r="F114" i="2"/>
  <c r="G114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/>
  <c r="H617" i="1" s="1"/>
  <c r="H50" i="1"/>
  <c r="H51" i="1" s="1"/>
  <c r="H618" i="1" s="1"/>
  <c r="I50" i="1"/>
  <c r="I51" i="1" s="1"/>
  <c r="H619" i="1" s="1"/>
  <c r="J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G256" i="1" s="1"/>
  <c r="G270" i="1" s="1"/>
  <c r="H210" i="1"/>
  <c r="H256" i="1" s="1"/>
  <c r="H270" i="1" s="1"/>
  <c r="I210" i="1"/>
  <c r="J210" i="1"/>
  <c r="J256" i="1" s="1"/>
  <c r="J270" i="1" s="1"/>
  <c r="K210" i="1"/>
  <c r="K256" i="1" s="1"/>
  <c r="K270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H407" i="1" s="1"/>
  <c r="H643" i="1" s="1"/>
  <c r="I400" i="1"/>
  <c r="F406" i="1"/>
  <c r="G406" i="1"/>
  <c r="H406" i="1"/>
  <c r="I406" i="1"/>
  <c r="F407" i="1"/>
  <c r="H642" i="1" s="1"/>
  <c r="G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G641" i="1" s="1"/>
  <c r="F451" i="1"/>
  <c r="G451" i="1"/>
  <c r="H451" i="1"/>
  <c r="I451" i="1"/>
  <c r="F459" i="1"/>
  <c r="G459" i="1"/>
  <c r="H459" i="1"/>
  <c r="I459" i="1"/>
  <c r="I460" i="1" s="1"/>
  <c r="H641" i="1" s="1"/>
  <c r="F460" i="1"/>
  <c r="H638" i="1" s="1"/>
  <c r="J638" i="1" s="1"/>
  <c r="G460" i="1"/>
  <c r="H639" i="1" s="1"/>
  <c r="J639" i="1" s="1"/>
  <c r="H460" i="1"/>
  <c r="F469" i="1"/>
  <c r="G469" i="1"/>
  <c r="G475" i="1" s="1"/>
  <c r="H622" i="1" s="1"/>
  <c r="J622" i="1" s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I544" i="1" s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J650" i="1" s="1"/>
  <c r="K601" i="1"/>
  <c r="K604" i="1" s="1"/>
  <c r="G647" i="1" s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G639" i="1"/>
  <c r="G640" i="1"/>
  <c r="H640" i="1"/>
  <c r="G642" i="1"/>
  <c r="G643" i="1"/>
  <c r="G644" i="1"/>
  <c r="H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G159" i="2"/>
  <c r="F31" i="2"/>
  <c r="C26" i="10"/>
  <c r="L327" i="1"/>
  <c r="L350" i="1"/>
  <c r="L289" i="1"/>
  <c r="D31" i="13" s="1"/>
  <c r="C31" i="13" s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F102" i="2"/>
  <c r="D18" i="2"/>
  <c r="E18" i="2"/>
  <c r="D17" i="13"/>
  <c r="C17" i="13" s="1"/>
  <c r="D6" i="13"/>
  <c r="C6" i="13" s="1"/>
  <c r="E8" i="13"/>
  <c r="C8" i="13" s="1"/>
  <c r="G158" i="2"/>
  <c r="F77" i="2"/>
  <c r="F80" i="2" s="1"/>
  <c r="F61" i="2"/>
  <c r="F62" i="2" s="1"/>
  <c r="D31" i="2"/>
  <c r="C77" i="2"/>
  <c r="C80" i="2" s="1"/>
  <c r="D49" i="2"/>
  <c r="G156" i="2"/>
  <c r="F49" i="2"/>
  <c r="F50" i="2" s="1"/>
  <c r="F18" i="2"/>
  <c r="G162" i="2"/>
  <c r="G157" i="2"/>
  <c r="G155" i="2"/>
  <c r="E143" i="2"/>
  <c r="G102" i="2"/>
  <c r="E102" i="2"/>
  <c r="C102" i="2"/>
  <c r="D90" i="2"/>
  <c r="F90" i="2"/>
  <c r="E61" i="2"/>
  <c r="E62" i="2" s="1"/>
  <c r="E103" i="2" s="1"/>
  <c r="G61" i="2"/>
  <c r="D29" i="13"/>
  <c r="C29" i="13" s="1"/>
  <c r="D19" i="13"/>
  <c r="C19" i="13"/>
  <c r="D14" i="13"/>
  <c r="C14" i="13" s="1"/>
  <c r="E13" i="13"/>
  <c r="C13" i="13"/>
  <c r="E77" i="2"/>
  <c r="E80" i="2" s="1"/>
  <c r="L426" i="1"/>
  <c r="H111" i="1"/>
  <c r="F111" i="1"/>
  <c r="J640" i="1"/>
  <c r="J570" i="1"/>
  <c r="K570" i="1"/>
  <c r="L432" i="1"/>
  <c r="L418" i="1"/>
  <c r="L433" i="1" s="1"/>
  <c r="G637" i="1" s="1"/>
  <c r="J637" i="1" s="1"/>
  <c r="I168" i="1"/>
  <c r="H168" i="1"/>
  <c r="J475" i="1"/>
  <c r="H625" i="1" s="1"/>
  <c r="H475" i="1"/>
  <c r="H623" i="1" s="1"/>
  <c r="F475" i="1"/>
  <c r="H621" i="1" s="1"/>
  <c r="I475" i="1"/>
  <c r="H624" i="1" s="1"/>
  <c r="J624" i="1" s="1"/>
  <c r="G337" i="1"/>
  <c r="G351" i="1" s="1"/>
  <c r="F168" i="1"/>
  <c r="J139" i="1"/>
  <c r="F570" i="1"/>
  <c r="K544" i="1"/>
  <c r="C29" i="10"/>
  <c r="H139" i="1"/>
  <c r="L400" i="1"/>
  <c r="C138" i="2" s="1"/>
  <c r="C140" i="2" s="1"/>
  <c r="L392" i="1"/>
  <c r="F22" i="13"/>
  <c r="H25" i="13"/>
  <c r="C25" i="13" s="1"/>
  <c r="H570" i="1"/>
  <c r="L559" i="1"/>
  <c r="L570" i="1" s="1"/>
  <c r="J544" i="1"/>
  <c r="H337" i="1"/>
  <c r="H351" i="1" s="1"/>
  <c r="F337" i="1"/>
  <c r="F351" i="1" s="1"/>
  <c r="G191" i="1"/>
  <c r="H191" i="1"/>
  <c r="E127" i="2"/>
  <c r="C35" i="10"/>
  <c r="L308" i="1"/>
  <c r="E16" i="13"/>
  <c r="C49" i="2"/>
  <c r="J654" i="1"/>
  <c r="J644" i="1"/>
  <c r="L569" i="1"/>
  <c r="I570" i="1"/>
  <c r="J635" i="1"/>
  <c r="L564" i="1"/>
  <c r="C22" i="13"/>
  <c r="C137" i="2"/>
  <c r="C16" i="13"/>
  <c r="H33" i="13"/>
  <c r="C24" i="10"/>
  <c r="G31" i="13"/>
  <c r="G33" i="13" s="1"/>
  <c r="I337" i="1"/>
  <c r="I351" i="1" s="1"/>
  <c r="J649" i="1"/>
  <c r="L406" i="1"/>
  <c r="C139" i="2" s="1"/>
  <c r="I191" i="1"/>
  <c r="E90" i="2"/>
  <c r="J653" i="1"/>
  <c r="J652" i="1"/>
  <c r="J32" i="1"/>
  <c r="J433" i="1"/>
  <c r="F433" i="1"/>
  <c r="K433" i="1"/>
  <c r="G133" i="2"/>
  <c r="G143" i="2" s="1"/>
  <c r="G144" i="2" s="1"/>
  <c r="C6" i="10"/>
  <c r="F31" i="13"/>
  <c r="F103" i="2"/>
  <c r="G168" i="1"/>
  <c r="G139" i="1"/>
  <c r="C38" i="10" s="1"/>
  <c r="F139" i="1"/>
  <c r="F192" i="1" s="1"/>
  <c r="G626" i="1" s="1"/>
  <c r="J626" i="1" s="1"/>
  <c r="C5" i="10"/>
  <c r="G42" i="2"/>
  <c r="G16" i="2"/>
  <c r="F33" i="13"/>
  <c r="H433" i="1"/>
  <c r="D102" i="2"/>
  <c r="I139" i="1"/>
  <c r="I192" i="1"/>
  <c r="G629" i="1" s="1"/>
  <c r="J629" i="1" s="1"/>
  <c r="A22" i="12"/>
  <c r="J651" i="1"/>
  <c r="G570" i="1"/>
  <c r="I433" i="1"/>
  <c r="G433" i="1"/>
  <c r="C13" i="10" l="1"/>
  <c r="H192" i="1"/>
  <c r="G628" i="1" s="1"/>
  <c r="J628" i="1" s="1"/>
  <c r="J618" i="1"/>
  <c r="D7" i="13"/>
  <c r="C7" i="13" s="1"/>
  <c r="C117" i="2"/>
  <c r="D5" i="13"/>
  <c r="C5" i="13" s="1"/>
  <c r="A13" i="12"/>
  <c r="H544" i="1"/>
  <c r="G544" i="1"/>
  <c r="L533" i="1"/>
  <c r="F544" i="1"/>
  <c r="L528" i="1"/>
  <c r="L523" i="1"/>
  <c r="G630" i="1"/>
  <c r="J630" i="1" s="1"/>
  <c r="G645" i="1"/>
  <c r="G62" i="2"/>
  <c r="G103" i="2" s="1"/>
  <c r="J643" i="1"/>
  <c r="K597" i="1"/>
  <c r="G646" i="1" s="1"/>
  <c r="I662" i="1"/>
  <c r="J633" i="1"/>
  <c r="C31" i="2"/>
  <c r="C50" i="2" s="1"/>
  <c r="C18" i="2"/>
  <c r="J616" i="1"/>
  <c r="G623" i="1"/>
  <c r="J623" i="1" s="1"/>
  <c r="E31" i="2"/>
  <c r="E50" i="2" s="1"/>
  <c r="G46" i="2"/>
  <c r="J50" i="1"/>
  <c r="G49" i="2"/>
  <c r="G50" i="2" s="1"/>
  <c r="J641" i="1"/>
  <c r="D50" i="2"/>
  <c r="J617" i="1"/>
  <c r="D103" i="2"/>
  <c r="C103" i="2"/>
  <c r="J646" i="1"/>
  <c r="E33" i="13"/>
  <c r="D35" i="13" s="1"/>
  <c r="C114" i="2"/>
  <c r="C36" i="10"/>
  <c r="I256" i="1"/>
  <c r="I270" i="1" s="1"/>
  <c r="G660" i="1"/>
  <c r="I660" i="1" s="1"/>
  <c r="L210" i="1"/>
  <c r="F659" i="1" s="1"/>
  <c r="F663" i="1" s="1"/>
  <c r="C127" i="2"/>
  <c r="G192" i="1"/>
  <c r="G627" i="1" s="1"/>
  <c r="J627" i="1" s="1"/>
  <c r="C10" i="10"/>
  <c r="L361" i="1"/>
  <c r="G634" i="1" s="1"/>
  <c r="J634" i="1" s="1"/>
  <c r="L337" i="1"/>
  <c r="L351" i="1" s="1"/>
  <c r="G632" i="1" s="1"/>
  <c r="J632" i="1" s="1"/>
  <c r="E108" i="2"/>
  <c r="E114" i="2" s="1"/>
  <c r="E144" i="2" s="1"/>
  <c r="J642" i="1"/>
  <c r="C143" i="2"/>
  <c r="D144" i="2"/>
  <c r="J551" i="1"/>
  <c r="K548" i="1"/>
  <c r="K551" i="1" s="1"/>
  <c r="F551" i="1"/>
  <c r="J621" i="1"/>
  <c r="J648" i="1"/>
  <c r="G160" i="2"/>
  <c r="G8" i="2"/>
  <c r="G18" i="2" s="1"/>
  <c r="J19" i="1"/>
  <c r="G620" i="1" s="1"/>
  <c r="G551" i="1"/>
  <c r="C39" i="10"/>
  <c r="G163" i="2"/>
  <c r="K550" i="1"/>
  <c r="H659" i="1"/>
  <c r="H663" i="1" s="1"/>
  <c r="I551" i="1"/>
  <c r="K549" i="1"/>
  <c r="H647" i="1"/>
  <c r="J647" i="1" s="1"/>
  <c r="L407" i="1"/>
  <c r="G659" i="1"/>
  <c r="G663" i="1" s="1"/>
  <c r="K502" i="1"/>
  <c r="D33" i="13" l="1"/>
  <c r="D36" i="13" s="1"/>
  <c r="L544" i="1"/>
  <c r="G625" i="1"/>
  <c r="J625" i="1" s="1"/>
  <c r="J51" i="1"/>
  <c r="H620" i="1" s="1"/>
  <c r="L256" i="1"/>
  <c r="L270" i="1" s="1"/>
  <c r="G631" i="1" s="1"/>
  <c r="J631" i="1" s="1"/>
  <c r="C27" i="10"/>
  <c r="C28" i="10" s="1"/>
  <c r="C144" i="2"/>
  <c r="G636" i="1"/>
  <c r="J636" i="1" s="1"/>
  <c r="H645" i="1"/>
  <c r="J645" i="1" s="1"/>
  <c r="H666" i="1"/>
  <c r="H671" i="1"/>
  <c r="G671" i="1"/>
  <c r="G666" i="1"/>
  <c r="I659" i="1"/>
  <c r="I663" i="1" s="1"/>
  <c r="F671" i="1"/>
  <c r="C4" i="10" s="1"/>
  <c r="F666" i="1"/>
  <c r="C41" i="10"/>
  <c r="H655" i="1" l="1"/>
  <c r="J620" i="1"/>
  <c r="D19" i="10"/>
  <c r="C30" i="10"/>
  <c r="D21" i="10"/>
  <c r="D20" i="10"/>
  <c r="D23" i="10"/>
  <c r="D18" i="10"/>
  <c r="D25" i="10"/>
  <c r="D13" i="10"/>
  <c r="D17" i="10"/>
  <c r="D16" i="10"/>
  <c r="D10" i="10"/>
  <c r="D12" i="10"/>
  <c r="D22" i="10"/>
  <c r="D11" i="10"/>
  <c r="D15" i="10"/>
  <c r="D26" i="10"/>
  <c r="D27" i="10"/>
  <c r="D24" i="10"/>
  <c r="D35" i="10"/>
  <c r="D37" i="10"/>
  <c r="D40" i="10"/>
  <c r="D36" i="10"/>
  <c r="D38" i="10"/>
  <c r="D39" i="10"/>
  <c r="I671" i="1"/>
  <c r="C7" i="10" s="1"/>
  <c r="I666" i="1"/>
  <c r="D28" i="10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<sst xmlns="http://schemas.openxmlformats.org/spreadsheetml/2006/main" count="3946" uniqueCount="910">
  <si>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</si>
  <si>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</si>
  <si>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</si>
  <si>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</si>
  <si>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</si>
  <si>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</si>
  <si>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</si>
  <si>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</si>
  <si>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</si>
  <si>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</si>
  <si>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</si>
  <si>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</si>
  <si>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</si>
  <si>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</si>
  <si>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</si>
  <si>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</si>
  <si>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</si>
  <si>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</si>
  <si>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</si>
  <si>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</si>
  <si>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</si>
  <si>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</si>
  <si>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</si>
  <si>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</si>
  <si>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</si>
  <si>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</si>
  <si>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</si>
  <si>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</si>
  <si>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</si>
  <si>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</si>
  <si>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</si>
  <si>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</si>
  <si>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</si>
  <si>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</si>
  <si>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</si>
  <si>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</si>
  <si>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</si>
  <si>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</si>
  <si>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</si>
  <si>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</si>
  <si>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</si>
  <si>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</si>
  <si>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</si>
  <si>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</si>
  <si>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</si>
  <si>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</si>
  <si>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</si>
  <si>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</si>
  <si>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</si>
  <si>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</si>
  <si>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</si>
  <si>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</si>
  <si>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</si>
  <si>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</si>
  <si>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</si>
  <si>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</si>
  <si>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</si>
  <si>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</si>
  <si>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</si>
  <si>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</si>
  <si>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</si>
  <si>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</si>
  <si>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</si>
  <si>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</si>
  <si>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</si>
  <si>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</si>
  <si>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</si>
  <si>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</si>
  <si>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</si>
  <si>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</si>
  <si>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</si>
  <si>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</si>
  <si>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</si>
  <si>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</si>
  <si>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</si>
  <si>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</si>
  <si>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</si>
  <si>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</si>
  <si>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</si>
  <si>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</si>
  <si>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</si>
  <si>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</si>
  <si>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</si>
  <si>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</si>
  <si>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</si>
  <si>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</si>
  <si>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</si>
  <si>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</si>
  <si>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</si>
  <si>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</si>
  <si>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</si>
  <si>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</si>
  <si>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</si>
  <si>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</si>
  <si>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</si>
  <si>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</si>
  <si>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</si>
  <si>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</si>
  <si>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</si>
  <si>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</si>
  <si>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</si>
  <si>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</si>
  <si>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</si>
  <si>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</si>
  <si>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</si>
  <si>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</si>
  <si>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</si>
  <si>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</si>
  <si>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</si>
  <si>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</si>
  <si>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</si>
  <si>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</si>
  <si>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</si>
  <si>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</si>
  <si>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</si>
  <si>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</si>
  <si>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</si>
  <si>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</si>
  <si>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</si>
  <si>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</si>
  <si>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</si>
  <si>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</si>
  <si>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</si>
  <si>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</si>
  <si>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</si>
  <si>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</si>
  <si>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</si>
  <si>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</si>
  <si>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</si>
  <si>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</si>
  <si>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</si>
  <si>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</si>
  <si>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</si>
  <si>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</si>
  <si>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</si>
  <si>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</si>
  <si>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</si>
  <si>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</si>
  <si>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</si>
  <si>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</si>
  <si>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</si>
  <si>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</si>
  <si>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</si>
  <si>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</si>
  <si>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</si>
  <si>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</si>
  <si>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</si>
  <si>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</si>
  <si>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</si>
  <si>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</si>
  <si>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</si>
  <si>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</si>
  <si>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</si>
  <si>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</si>
  <si>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</si>
  <si>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</si>
  <si>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</si>
  <si>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</si>
  <si>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</si>
  <si>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</si>
  <si>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</si>
  <si>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</si>
  <si>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</si>
  <si>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</si>
  <si>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</si>
  <si>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</si>
  <si>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</si>
  <si>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</si>
  <si>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</si>
  <si>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</si>
  <si>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</si>
  <si>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</si>
  <si>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</si>
  <si>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</si>
  <si>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</si>
  <si>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</si>
  <si>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</si>
  <si>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</si>
  <si>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</si>
  <si>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</si>
  <si>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</si>
  <si>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</si>
  <si>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</si>
  <si>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</si>
  <si>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</si>
  <si>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</si>
  <si>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</si>
  <si>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</si>
  <si>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</si>
  <si>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</si>
  <si>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</si>
  <si>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</si>
  <si>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</si>
  <si>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</si>
  <si>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</si>
  <si>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</si>
  <si>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</si>
  <si>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</si>
  <si>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</si>
  <si>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</si>
  <si>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</si>
  <si>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</si>
  <si>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</si>
  <si>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</si>
  <si>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</si>
  <si>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</si>
  <si>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</si>
  <si>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</si>
  <si>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</si>
  <si>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</si>
  <si>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</si>
  <si>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</si>
  <si>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</si>
  <si>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</si>
  <si>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</si>
  <si>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</si>
  <si>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</si>
  <si>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</si>
  <si>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</si>
  <si>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</si>
  <si>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</si>
  <si>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</si>
  <si>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</si>
  <si>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</si>
  <si>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</si>
  <si>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</si>
  <si>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</si>
  <si>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</si>
  <si>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</si>
  <si>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</si>
  <si>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</si>
  <si>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</si>
  <si>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</si>
  <si>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</si>
  <si>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</si>
  <si>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</si>
  <si>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</si>
  <si>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</si>
  <si>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</si>
  <si>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</si>
  <si>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</si>
  <si>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</si>
  <si>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</si>
  <si>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</si>
  <si>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</si>
  <si>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</si>
  <si>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</si>
  <si>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</si>
  <si>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</si>
  <si>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</si>
  <si>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</si>
  <si>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</si>
  <si>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</si>
  <si>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</si>
  <si>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</si>
  <si>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</si>
  <si>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</si>
  <si>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</si>
  <si>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</si>
  <si>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</si>
  <si>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</si>
  <si>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</si>
  <si>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</si>
  <si>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</si>
  <si>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</si>
  <si>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</si>
  <si>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</si>
  <si>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</si>
  <si>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</si>
  <si>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</si>
  <si>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</si>
  <si>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</si>
  <si>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</si>
  <si>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</si>
  <si>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</si>
  <si>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</si>
  <si>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</si>
  <si>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</si>
  <si>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</si>
  <si>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</si>
  <si>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</si>
  <si>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</si>
  <si>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</si>
  <si>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</si>
  <si>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</si>
  <si>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</si>
  <si>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</si>
  <si>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</si>
  <si>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</si>
  <si>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</si>
  <si>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</si>
  <si>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</si>
  <si>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</si>
  <si>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</si>
  <si>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</si>
  <si>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</si>
  <si>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</si>
  <si>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</si>
  <si>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</si>
  <si>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</si>
  <si>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</si>
  <si>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</si>
  <si>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</si>
  <si>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</si>
  <si>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</si>
  <si>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</si>
  <si>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</si>
  <si>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</si>
  <si>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</si>
  <si>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</si>
  <si>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</si>
  <si>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</si>
  <si>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</si>
  <si>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</si>
  <si>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</si>
  <si>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</si>
  <si>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</si>
  <si>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</si>
  <si>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</si>
  <si>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</si>
  <si>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</si>
  <si>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</si>
  <si>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</si>
  <si>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</si>
  <si>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</si>
  <si>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</si>
  <si>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</si>
  <si>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</si>
  <si>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</si>
  <si>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</si>
  <si>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</si>
  <si>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</si>
  <si>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</si>
  <si>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</si>
  <si>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</si>
  <si>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</si>
  <si>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</si>
  <si>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</si>
  <si>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</si>
  <si>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</si>
  <si>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</si>
  <si>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</si>
  <si>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</si>
  <si>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</si>
  <si>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</si>
  <si>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</si>
  <si>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</si>
  <si>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</si>
  <si>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</si>
  <si>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</si>
  <si>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</si>
  <si>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</si>
  <si>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</si>
  <si>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</si>
  <si>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</si>
  <si>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</si>
  <si>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</si>
  <si>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</si>
  <si>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</si>
  <si>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</si>
  <si>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</si>
  <si>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</si>
  <si>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</si>
  <si>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</si>
  <si>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</si>
  <si>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</si>
  <si>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</si>
  <si>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</si>
  <si>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</si>
  <si>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</si>
  <si>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</si>
  <si>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</si>
  <si>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</si>
  <si>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</si>
  <si>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</si>
  <si>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</si>
  <si>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</si>
  <si>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</si>
  <si>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</si>
  <si>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</si>
  <si>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</si>
  <si>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</si>
  <si>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</si>
  <si>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</si>
  <si>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</si>
  <si>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</si>
  <si>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</si>
  <si>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</si>
  <si>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</si>
  <si>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</si>
  <si>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</si>
  <si>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</si>
  <si>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</si>
  <si>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</si>
  <si>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</si>
  <si>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</si>
  <si>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</si>
  <si>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</si>
  <si>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</si>
  <si>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</si>
  <si>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</si>
  <si>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</si>
  <si>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</si>
  <si>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</si>
  <si>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</si>
  <si>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</si>
  <si>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</si>
  <si>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</si>
  <si>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</si>
  <si>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</si>
  <si>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</si>
  <si>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</si>
  <si>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</si>
  <si>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</si>
  <si>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</si>
  <si>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</si>
  <si>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</si>
  <si>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</si>
  <si>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</si>
  <si>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</si>
  <si>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</si>
  <si>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</si>
  <si>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</si>
  <si>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</si>
  <si>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</si>
  <si>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</si>
  <si>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</si>
  <si>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</si>
  <si>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</si>
  <si>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</si>
  <si>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</si>
  <si>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</si>
  <si>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</si>
  <si>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</si>
  <si>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</si>
  <si>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</si>
  <si>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</si>
  <si>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</si>
  <si>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</si>
  <si>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</si>
  <si>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</si>
  <si>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</si>
  <si>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</si>
  <si>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</si>
  <si>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</si>
  <si>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</si>
  <si>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</si>
  <si>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</si>
  <si>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</si>
  <si>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</si>
  <si>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</si>
  <si>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</si>
  <si>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</si>
  <si>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</si>
  <si>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</si>
  <si>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</si>
  <si>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</si>
  <si>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</si>
  <si>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</si>
  <si>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</si>
  <si>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</si>
  <si>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</si>
  <si>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</si>
  <si>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</si>
  <si>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</si>
  <si>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</si>
  <si>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</si>
  <si>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</si>
  <si>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</si>
  <si>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</si>
  <si>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</si>
  <si>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</si>
  <si>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</si>
  <si>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</si>
  <si>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</si>
  <si>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</si>
  <si>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</si>
  <si>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</si>
  <si>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</si>
  <si>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</si>
  <si>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</si>
  <si>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</si>
  <si>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</si>
  <si>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</si>
  <si>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</si>
  <si>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</si>
  <si>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</si>
  <si>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</si>
  <si>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</si>
  <si>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</si>
  <si>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</si>
  <si>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</si>
  <si>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</si>
  <si>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</si>
  <si>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</si>
  <si>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</si>
  <si>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</si>
  <si>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</si>
  <si>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</si>
  <si>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</si>
  <si>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</si>
  <si>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</si>
  <si>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</si>
  <si>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</si>
  <si>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</si>
  <si>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</si>
  <si>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</si>
  <si>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</si>
  <si>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</si>
  <si>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</si>
  <si>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</si>
  <si>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</si>
  <si>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</si>
  <si>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</si>
  <si>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</si>
  <si>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</si>
  <si>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</si>
  <si>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</si>
  <si>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</si>
  <si>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</si>
  <si>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</si>
  <si>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</si>
  <si>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</si>
  <si>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</si>
  <si>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</si>
  <si>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</si>
  <si>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</si>
  <si>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</si>
  <si>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</si>
  <si>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</si>
  <si>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</si>
  <si>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</si>
  <si>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</si>
  <si>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</si>
  <si>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</si>
  <si>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</si>
  <si>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</si>
  <si>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</si>
  <si>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</si>
  <si>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</si>
  <si>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</si>
  <si>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</si>
  <si>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</si>
  <si>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</si>
  <si>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</si>
  <si>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</si>
  <si>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</si>
  <si>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</si>
  <si>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</si>
  <si>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</si>
  <si>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</si>
  <si>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</si>
  <si>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</si>
  <si>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</si>
  <si>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</si>
  <si>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</si>
  <si>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</si>
  <si>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</si>
  <si>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</si>
  <si>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</si>
  <si>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</si>
  <si>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</si>
  <si>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</si>
  <si>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</si>
  <si>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</si>
  <si>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</si>
  <si>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</si>
  <si>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</si>
  <si>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</si>
  <si>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</si>
  <si>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</si>
  <si>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</si>
  <si>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</si>
  <si>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</si>
  <si>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</si>
  <si>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</si>
  <si>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</si>
  <si>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</si>
  <si>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</si>
  <si>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</si>
  <si>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</si>
  <si>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</si>
  <si>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</si>
  <si>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</si>
  <si>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</si>
  <si>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</si>
  <si>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</si>
  <si>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</si>
  <si>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</si>
  <si>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</si>
  <si>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</si>
  <si>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</si>
  <si>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</si>
  <si>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</si>
  <si>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</si>
  <si>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</si>
  <si>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</si>
  <si>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</si>
  <si>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</si>
  <si>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</si>
  <si>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</si>
  <si>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</si>
  <si>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</si>
  <si>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</si>
  <si>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</si>
  <si>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</si>
  <si>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</si>
  <si>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</si>
  <si>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</si>
  <si>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</si>
  <si>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</si>
  <si>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</si>
  <si>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</si>
  <si>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</si>
  <si>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</si>
  <si>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</si>
  <si>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</si>
  <si>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</si>
  <si>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</si>
  <si>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</si>
  <si>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</si>
  <si>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</si>
  <si>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</si>
  <si>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</si>
  <si>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</si>
  <si>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</si>
  <si>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</si>
  <si>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</si>
  <si>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</si>
  <si>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</si>
  <si>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</si>
  <si>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</si>
  <si>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</si>
  <si>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</si>
  <si>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</si>
  <si>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</si>
  <si>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</si>
  <si>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</si>
  <si>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</si>
  <si>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</si>
  <si>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</si>
  <si>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</si>
  <si>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</si>
  <si>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</si>
  <si>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</si>
  <si>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</si>
  <si>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</si>
  <si>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</si>
  <si>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</si>
  <si>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</si>
  <si>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</si>
  <si>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</si>
  <si>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</si>
  <si>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</si>
  <si>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</si>
  <si>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</si>
  <si>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</si>
  <si>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</si>
  <si>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</si>
  <si>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</si>
  <si>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</si>
  <si>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</si>
  <si>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</si>
  <si>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</si>
  <si>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</si>
  <si>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</si>
  <si>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</si>
  <si>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</si>
  <si>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</si>
  <si>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</si>
  <si>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</si>
  <si>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</si>
  <si>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</si>
  <si>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</si>
  <si>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</si>
  <si>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</si>
  <si>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</si>
  <si>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</si>
  <si>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</si>
  <si>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</si>
  <si>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</si>
  <si>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</si>
  <si>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</si>
  <si>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</si>
  <si>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</si>
  <si>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</si>
  <si>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</si>
  <si>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</si>
  <si>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</si>
  <si>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</si>
  <si>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</si>
  <si>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</si>
  <si>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</si>
  <si>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</si>
  <si>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</si>
  <si>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</si>
  <si>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</si>
  <si>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</si>
  <si>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</si>
  <si>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</si>
  <si>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</si>
  <si>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</si>
  <si>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</si>
  <si>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</si>
  <si>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</si>
  <si>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</si>
  <si>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</si>
  <si>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</si>
  <si>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</si>
  <si>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</si>
  <si>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</si>
  <si>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</si>
  <si>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</si>
  <si>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</si>
  <si>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</si>
  <si>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</si>
  <si>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</si>
  <si>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</si>
  <si>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</si>
  <si>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</si>
  <si>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</si>
  <si>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</si>
  <si>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</si>
  <si>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</si>
  <si>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</si>
  <si>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</si>
  <si>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</si>
  <si>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</si>
  <si>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</si>
  <si>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</si>
  <si>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</si>
  <si>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</si>
  <si>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</si>
  <si>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</si>
  <si>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</si>
  <si>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</si>
  <si>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</si>
  <si>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</si>
  <si>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</si>
  <si>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</si>
  <si>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</si>
  <si>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</si>
  <si>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</si>
  <si>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</si>
  <si>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</si>
  <si>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</si>
  <si>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</si>
  <si>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</si>
  <si>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</si>
  <si>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</si>
  <si>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</si>
  <si>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</si>
  <si>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</si>
  <si>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</si>
  <si>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</si>
  <si>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</si>
  <si>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</si>
  <si>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</si>
  <si>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</si>
  <si>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</si>
  <si>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</si>
  <si>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</si>
  <si>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</si>
  <si>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</si>
  <si>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</si>
  <si>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</si>
  <si>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</si>
  <si>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</si>
  <si>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</si>
  <si>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</si>
  <si>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</si>
  <si>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</si>
  <si>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</si>
  <si>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</si>
  <si>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</si>
  <si>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</si>
  <si>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</si>
  <si>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</si>
  <si>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</si>
  <si>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</si>
  <si>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</si>
  <si>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</si>
  <si>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</si>
  <si>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</si>
  <si>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</si>
  <si>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</si>
  <si>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</si>
  <si>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</si>
  <si>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</si>
  <si>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</si>
  <si>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</si>
  <si>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</si>
  <si>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</si>
  <si>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</si>
  <si>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</si>
  <si>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</si>
  <si>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</si>
  <si>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</si>
  <si>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</si>
  <si>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</si>
  <si>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</si>
  <si>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</si>
  <si>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</si>
  <si>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</si>
  <si>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</si>
  <si>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</si>
  <si>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</si>
  <si>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</si>
  <si>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</si>
  <si>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</si>
  <si>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</si>
  <si>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</si>
  <si>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</si>
  <si>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</si>
  <si>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</si>
  <si>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</si>
  <si>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</si>
  <si>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</si>
  <si>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</si>
  <si>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</si>
  <si>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</si>
  <si>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</si>
  <si>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</si>
  <si>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</si>
  <si>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</si>
  <si>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</si>
  <si>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</si>
  <si>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</si>
  <si>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</si>
  <si>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</si>
  <si>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</si>
  <si>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</si>
  <si>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</si>
  <si>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</si>
  <si>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</si>
  <si>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</si>
  <si>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</si>
  <si>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</si>
  <si>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</si>
  <si>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</si>
  <si>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</si>
  <si>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</si>
  <si>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</si>
  <si>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</si>
  <si>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</si>
  <si>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</si>
  <si>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</si>
  <si>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</si>
  <si>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</si>
  <si>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</si>
  <si>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</si>
  <si>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</si>
  <si>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</si>
  <si>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</si>
  <si>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</si>
  <si>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</si>
  <si>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</si>
  <si>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</si>
  <si>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</si>
  <si>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</si>
  <si>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</si>
  <si>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</si>
  <si>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</si>
  <si>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</si>
  <si>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</si>
  <si>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</si>
  <si>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</si>
  <si>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</si>
  <si>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</si>
  <si>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</si>
  <si>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</si>
  <si>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</si>
  <si>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</si>
  <si>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</si>
  <si>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</si>
  <si>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</si>
  <si>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</si>
  <si>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</si>
  <si>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</si>
  <si>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</si>
  <si>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</si>
  <si>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</si>
  <si>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</si>
  <si>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</si>
  <si>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</si>
  <si>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</si>
  <si>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</si>
  <si>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</si>
  <si>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</si>
  <si>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</si>
  <si>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</si>
  <si>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</si>
  <si>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</si>
  <si>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</si>
  <si>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</si>
  <si>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</si>
  <si>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</si>
  <si>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</si>
  <si>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</si>
  <si>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</si>
  <si>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</si>
  <si>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</si>
  <si>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</si>
  <si>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</si>
  <si>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</si>
  <si>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</si>
  <si>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</si>
  <si>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</si>
  <si>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</si>
  <si>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Kensington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</si>
</sst>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32" activePane="bottomRight" state="frozen"/>
      <selection pane="topRight" activeCell="F1" sqref="F1"/>
      <selection pane="bottomLeft" activeCell="A4" sqref="A4"/>
      <selection pane="bottomRight" activeCell="F55" sqref="F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281</v>
      </c>
      <c r="C2" s="21">
        <v>281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8773.75</v>
      </c>
      <c r="G9" s="18"/>
      <c r="H9" s="18">
        <v>2763.48</v>
      </c>
      <c r="I9" s="18"/>
      <c r="J9" s="67">
        <f>SUM(I438)</f>
        <v>8486.18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285647.68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1495.55</v>
      </c>
      <c r="G14" s="18">
        <v>2232.4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>
        <v>2155.21</v>
      </c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295916.98</v>
      </c>
      <c r="G19" s="41">
        <f>SUM(G9:G18)</f>
        <v>4387.6100000000006</v>
      </c>
      <c r="H19" s="41">
        <f>SUM(H9:H18)</f>
        <v>2763.48</v>
      </c>
      <c r="I19" s="41">
        <f>SUM(I9:I18)</f>
        <v>0</v>
      </c>
      <c r="J19" s="41">
        <f>SUM(J9:J18)</f>
        <v>8486.18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26076.31</v>
      </c>
      <c r="G22" s="18">
        <v>-16290.23</v>
      </c>
      <c r="H22" s="18">
        <v>-9786.08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106185.91</v>
      </c>
      <c r="G24" s="18">
        <v>580.34</v>
      </c>
      <c r="H24" s="18">
        <v>2290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76560.83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208823.05</v>
      </c>
      <c r="G32" s="41">
        <f>SUM(G22:G31)</f>
        <v>-15709.89</v>
      </c>
      <c r="H32" s="41">
        <f>SUM(H22:H31)</f>
        <v>-7496.08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 t="s">
        <v>287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8486.18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>
        <v>20097.5</v>
      </c>
      <c r="H48" s="18">
        <v>10259.56</v>
      </c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87093.93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87093.93</v>
      </c>
      <c r="G50" s="41">
        <f>SUM(G35:G49)</f>
        <v>20097.5</v>
      </c>
      <c r="H50" s="41">
        <f>SUM(H35:H49)</f>
        <v>10259.56</v>
      </c>
      <c r="I50" s="41">
        <f>SUM(I35:I49)</f>
        <v>0</v>
      </c>
      <c r="J50" s="41">
        <f>SUM(J35:J49)</f>
        <v>8486.18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295916.98</v>
      </c>
      <c r="G51" s="41">
        <f>G50+G32</f>
        <v>4387.6100000000006</v>
      </c>
      <c r="H51" s="41">
        <f>H50+H32</f>
        <v>2763.4799999999996</v>
      </c>
      <c r="I51" s="41">
        <f>I50+I32</f>
        <v>0</v>
      </c>
      <c r="J51" s="41">
        <f>J50+J32</f>
        <v>8486.18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2229183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2229183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78.98</v>
      </c>
      <c r="G95" s="18"/>
      <c r="H95" s="18"/>
      <c r="I95" s="18"/>
      <c r="J95" s="18">
        <v>353.3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48685.599999999999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>
        <v>23463.88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3477</v>
      </c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78.98</v>
      </c>
      <c r="G110" s="41">
        <f>SUM(G95:G109)</f>
        <v>48685.599999999999</v>
      </c>
      <c r="H110" s="41">
        <f>SUM(H95:H109)</f>
        <v>26940.880000000001</v>
      </c>
      <c r="I110" s="41">
        <f>SUM(I95:I109)</f>
        <v>0</v>
      </c>
      <c r="J110" s="41">
        <f>SUM(J95:J109)</f>
        <v>353.3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2229261.98</v>
      </c>
      <c r="G111" s="41">
        <f>G59+G110</f>
        <v>48685.599999999999</v>
      </c>
      <c r="H111" s="41">
        <f>H59+H78+H93+H110</f>
        <v>26940.880000000001</v>
      </c>
      <c r="I111" s="41">
        <f>I59+I110</f>
        <v>0</v>
      </c>
      <c r="J111" s="41">
        <f>J59+J110</f>
        <v>353.3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218102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367051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585153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63456.83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817.13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63456.83</v>
      </c>
      <c r="G135" s="41">
        <f>SUM(G122:G134)</f>
        <v>817.13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648609.82999999996</v>
      </c>
      <c r="G139" s="41">
        <f>G120+SUM(G135:G136)</f>
        <v>817.13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9606.34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3258.91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3258.91</v>
      </c>
      <c r="G161" s="41">
        <f>SUM(G149:G160)</f>
        <v>9606.34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3258.91</v>
      </c>
      <c r="G168" s="41">
        <f>G146+G161+SUM(G162:G167)</f>
        <v>9606.34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2881130.72</v>
      </c>
      <c r="G192" s="47">
        <f>G111+G139+G168+G191</f>
        <v>59109.069999999992</v>
      </c>
      <c r="H192" s="47">
        <f>H111+H139+H168+H191</f>
        <v>26940.880000000001</v>
      </c>
      <c r="I192" s="47">
        <f>I111+I139+I168+I191</f>
        <v>0</v>
      </c>
      <c r="J192" s="47">
        <f>J111+J139+J191</f>
        <v>353.3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1095712.26</v>
      </c>
      <c r="G196" s="18">
        <v>356191.89</v>
      </c>
      <c r="H196" s="18">
        <v>22598.73</v>
      </c>
      <c r="I196" s="18">
        <v>31701.15</v>
      </c>
      <c r="J196" s="18">
        <v>1000</v>
      </c>
      <c r="K196" s="18"/>
      <c r="L196" s="19">
        <f>SUM(F196:K196)</f>
        <v>1507204.0299999998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190458.81</v>
      </c>
      <c r="G197" s="18">
        <v>115306.92</v>
      </c>
      <c r="H197" s="18">
        <v>14431.43</v>
      </c>
      <c r="I197" s="18">
        <v>3772.82</v>
      </c>
      <c r="J197" s="18">
        <v>448.85</v>
      </c>
      <c r="K197" s="18"/>
      <c r="L197" s="19">
        <f>SUM(F197:K197)</f>
        <v>324418.82999999996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2600</v>
      </c>
      <c r="G199" s="18"/>
      <c r="H199" s="18"/>
      <c r="I199" s="18"/>
      <c r="J199" s="18"/>
      <c r="K199" s="18">
        <v>8881.6299999999992</v>
      </c>
      <c r="L199" s="19">
        <f>SUM(F199:K199)</f>
        <v>11481.63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153782.54999999999</v>
      </c>
      <c r="G201" s="18">
        <v>31145.45</v>
      </c>
      <c r="H201" s="18">
        <v>14940.79</v>
      </c>
      <c r="I201" s="18">
        <v>520.03</v>
      </c>
      <c r="J201" s="18">
        <v>499.78</v>
      </c>
      <c r="K201" s="18"/>
      <c r="L201" s="19">
        <f t="shared" ref="L201:L207" si="0">SUM(F201:K201)</f>
        <v>200888.6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11012.73</v>
      </c>
      <c r="G202" s="18">
        <v>2863.31</v>
      </c>
      <c r="H202" s="18">
        <v>20396.150000000001</v>
      </c>
      <c r="I202" s="18">
        <v>7927.2</v>
      </c>
      <c r="J202" s="18">
        <v>19271.5</v>
      </c>
      <c r="K202" s="18"/>
      <c r="L202" s="19">
        <f t="shared" si="0"/>
        <v>61470.89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3080</v>
      </c>
      <c r="G203" s="18">
        <v>1389.57</v>
      </c>
      <c r="H203" s="18">
        <v>64151.12</v>
      </c>
      <c r="I203" s="18"/>
      <c r="J203" s="18"/>
      <c r="K203" s="18"/>
      <c r="L203" s="19">
        <f t="shared" si="0"/>
        <v>68620.69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132753</v>
      </c>
      <c r="G204" s="18">
        <v>37116.42</v>
      </c>
      <c r="H204" s="18">
        <v>16521.14</v>
      </c>
      <c r="I204" s="18">
        <v>2064.62</v>
      </c>
      <c r="J204" s="18"/>
      <c r="K204" s="18">
        <v>485</v>
      </c>
      <c r="L204" s="19">
        <f t="shared" si="0"/>
        <v>188940.18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83559.09</v>
      </c>
      <c r="G206" s="18">
        <v>19132.64</v>
      </c>
      <c r="H206" s="18">
        <v>62077.57</v>
      </c>
      <c r="I206" s="18">
        <v>72806.22</v>
      </c>
      <c r="J206" s="18"/>
      <c r="K206" s="18"/>
      <c r="L206" s="19">
        <f t="shared" si="0"/>
        <v>237575.52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79637</v>
      </c>
      <c r="I207" s="18"/>
      <c r="J207" s="18"/>
      <c r="K207" s="18"/>
      <c r="L207" s="19">
        <f t="shared" si="0"/>
        <v>79637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1672958.4400000002</v>
      </c>
      <c r="G210" s="41">
        <f t="shared" si="1"/>
        <v>563146.20000000007</v>
      </c>
      <c r="H210" s="41">
        <f t="shared" si="1"/>
        <v>294753.93</v>
      </c>
      <c r="I210" s="41">
        <f t="shared" si="1"/>
        <v>118792.04000000001</v>
      </c>
      <c r="J210" s="41">
        <f t="shared" si="1"/>
        <v>21220.13</v>
      </c>
      <c r="K210" s="41">
        <f t="shared" si="1"/>
        <v>9366.6299999999992</v>
      </c>
      <c r="L210" s="41">
        <f t="shared" si="1"/>
        <v>2680237.37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1672958.4400000002</v>
      </c>
      <c r="G256" s="41">
        <f t="shared" si="8"/>
        <v>563146.20000000007</v>
      </c>
      <c r="H256" s="41">
        <f t="shared" si="8"/>
        <v>294753.93</v>
      </c>
      <c r="I256" s="41">
        <f t="shared" si="8"/>
        <v>118792.04000000001</v>
      </c>
      <c r="J256" s="41">
        <f t="shared" si="8"/>
        <v>21220.13</v>
      </c>
      <c r="K256" s="41">
        <f t="shared" si="8"/>
        <v>9366.6299999999992</v>
      </c>
      <c r="L256" s="41">
        <f t="shared" si="8"/>
        <v>2680237.37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195000</v>
      </c>
      <c r="L259" s="19">
        <f>SUM(F259:K259)</f>
        <v>195000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3900</v>
      </c>
      <c r="L260" s="19">
        <f>SUM(F260:K260)</f>
        <v>3900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198900</v>
      </c>
      <c r="L269" s="41">
        <f t="shared" si="9"/>
        <v>198900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1672958.4400000002</v>
      </c>
      <c r="G270" s="42">
        <f t="shared" si="11"/>
        <v>563146.20000000007</v>
      </c>
      <c r="H270" s="42">
        <f t="shared" si="11"/>
        <v>294753.93</v>
      </c>
      <c r="I270" s="42">
        <f t="shared" si="11"/>
        <v>118792.04000000001</v>
      </c>
      <c r="J270" s="42">
        <f t="shared" si="11"/>
        <v>21220.13</v>
      </c>
      <c r="K270" s="42">
        <f t="shared" si="11"/>
        <v>208266.63</v>
      </c>
      <c r="L270" s="42">
        <f t="shared" si="11"/>
        <v>2879137.37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>
        <v>6233.89</v>
      </c>
      <c r="J275" s="18"/>
      <c r="K275" s="18"/>
      <c r="L275" s="19">
        <f>SUM(F275:K275)</f>
        <v>6233.89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>
        <v>21961.45</v>
      </c>
      <c r="J278" s="18"/>
      <c r="K278" s="18"/>
      <c r="L278" s="19">
        <f>SUM(F278:K278)</f>
        <v>21961.45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28195.34</v>
      </c>
      <c r="J289" s="42">
        <f t="shared" si="13"/>
        <v>0</v>
      </c>
      <c r="K289" s="42">
        <f t="shared" si="13"/>
        <v>0</v>
      </c>
      <c r="L289" s="41">
        <f t="shared" si="13"/>
        <v>28195.34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28195.34</v>
      </c>
      <c r="J337" s="41">
        <f t="shared" si="20"/>
        <v>0</v>
      </c>
      <c r="K337" s="41">
        <f t="shared" si="20"/>
        <v>0</v>
      </c>
      <c r="L337" s="41">
        <f t="shared" si="20"/>
        <v>28195.34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28195.34</v>
      </c>
      <c r="J351" s="41">
        <f>J337</f>
        <v>0</v>
      </c>
      <c r="K351" s="47">
        <f>K337+K350</f>
        <v>0</v>
      </c>
      <c r="L351" s="41">
        <f>L337+L350</f>
        <v>28195.34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25426.880000000001</v>
      </c>
      <c r="G357" s="18">
        <v>1208.1400000000001</v>
      </c>
      <c r="H357" s="18">
        <v>735</v>
      </c>
      <c r="I357" s="18">
        <v>27555.51</v>
      </c>
      <c r="J357" s="18"/>
      <c r="K357" s="18"/>
      <c r="L357" s="13">
        <f>SUM(F357:K357)</f>
        <v>54925.53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25426.880000000001</v>
      </c>
      <c r="G361" s="47">
        <f t="shared" si="22"/>
        <v>1208.1400000000001</v>
      </c>
      <c r="H361" s="47">
        <f t="shared" si="22"/>
        <v>735</v>
      </c>
      <c r="I361" s="47">
        <f t="shared" si="22"/>
        <v>27555.51</v>
      </c>
      <c r="J361" s="47">
        <f t="shared" si="22"/>
        <v>0</v>
      </c>
      <c r="K361" s="47">
        <f t="shared" si="22"/>
        <v>0</v>
      </c>
      <c r="L361" s="47">
        <f t="shared" si="22"/>
        <v>54925.53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27237.87</v>
      </c>
      <c r="G366" s="18"/>
      <c r="H366" s="18"/>
      <c r="I366" s="56">
        <f>SUM(F366:H366)</f>
        <v>27237.87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317.64</v>
      </c>
      <c r="G367" s="63"/>
      <c r="H367" s="63"/>
      <c r="I367" s="56">
        <f>SUM(F367:H367)</f>
        <v>317.64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27555.51</v>
      </c>
      <c r="G368" s="47">
        <f>SUM(G366:G367)</f>
        <v>0</v>
      </c>
      <c r="H368" s="47">
        <f>SUM(H366:H367)</f>
        <v>0</v>
      </c>
      <c r="I368" s="47">
        <f>SUM(I366:I367)</f>
        <v>27555.51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353.3</v>
      </c>
      <c r="I399" s="18"/>
      <c r="J399" s="24" t="s">
        <v>289</v>
      </c>
      <c r="K399" s="24" t="s">
        <v>289</v>
      </c>
      <c r="L399" s="56">
        <f t="shared" si="26"/>
        <v>353.3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353.3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353.3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353.3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353.3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>
        <v>2600</v>
      </c>
      <c r="J417" s="18"/>
      <c r="K417" s="18"/>
      <c r="L417" s="56">
        <f t="shared" si="27"/>
        <v>2600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2600</v>
      </c>
      <c r="J418" s="139">
        <f t="shared" si="28"/>
        <v>0</v>
      </c>
      <c r="K418" s="139">
        <f t="shared" si="28"/>
        <v>0</v>
      </c>
      <c r="L418" s="47">
        <f t="shared" si="28"/>
        <v>2600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2600</v>
      </c>
      <c r="J433" s="47">
        <f t="shared" si="32"/>
        <v>0</v>
      </c>
      <c r="K433" s="47">
        <f t="shared" si="32"/>
        <v>0</v>
      </c>
      <c r="L433" s="47">
        <f t="shared" si="32"/>
        <v>2600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8486.18</v>
      </c>
      <c r="H438" s="18"/>
      <c r="I438" s="56">
        <f t="shared" ref="I438:I444" si="33">SUM(F438:H438)</f>
        <v>8486.18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8486.18</v>
      </c>
      <c r="H445" s="13">
        <f>SUM(H438:H444)</f>
        <v>0</v>
      </c>
      <c r="I445" s="13">
        <f>SUM(I438:I444)</f>
        <v>8486.18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8486.18</v>
      </c>
      <c r="H458" s="18"/>
      <c r="I458" s="56">
        <f t="shared" si="34"/>
        <v>8486.18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8486.18</v>
      </c>
      <c r="H459" s="83">
        <f>SUM(H453:H458)</f>
        <v>0</v>
      </c>
      <c r="I459" s="83">
        <f>SUM(I453:I458)</f>
        <v>8486.18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8486.18</v>
      </c>
      <c r="H460" s="42">
        <f>H451+H459</f>
        <v>0</v>
      </c>
      <c r="I460" s="42">
        <f>I451+I459</f>
        <v>8486.18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85100.58</v>
      </c>
      <c r="G464" s="18">
        <v>15913.96</v>
      </c>
      <c r="H464" s="18">
        <v>11514.02</v>
      </c>
      <c r="I464" s="18"/>
      <c r="J464" s="18">
        <v>10732.88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2881130.72</v>
      </c>
      <c r="G467" s="18">
        <v>59109.07</v>
      </c>
      <c r="H467" s="18">
        <v>26940.880000000001</v>
      </c>
      <c r="I467" s="18"/>
      <c r="J467" s="18">
        <v>353.3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2881130.72</v>
      </c>
      <c r="G469" s="53">
        <f>SUM(G467:G468)</f>
        <v>59109.07</v>
      </c>
      <c r="H469" s="53">
        <f>SUM(H467:H468)</f>
        <v>26940.880000000001</v>
      </c>
      <c r="I469" s="53">
        <f>SUM(I467:I468)</f>
        <v>0</v>
      </c>
      <c r="J469" s="53">
        <f>SUM(J467:J468)</f>
        <v>353.3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2879137.37</v>
      </c>
      <c r="G471" s="18">
        <v>54925.53</v>
      </c>
      <c r="H471" s="18">
        <v>28195.34</v>
      </c>
      <c r="I471" s="18"/>
      <c r="J471" s="18">
        <v>2600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2879137.37</v>
      </c>
      <c r="G473" s="53">
        <f>SUM(G471:G472)</f>
        <v>54925.53</v>
      </c>
      <c r="H473" s="53">
        <f>SUM(H471:H472)</f>
        <v>28195.34</v>
      </c>
      <c r="I473" s="53">
        <f>SUM(I471:I472)</f>
        <v>0</v>
      </c>
      <c r="J473" s="53">
        <f>SUM(J471:J472)</f>
        <v>2600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87093.930000000168</v>
      </c>
      <c r="G475" s="53">
        <f>(G464+G469)- G473</f>
        <v>20097.5</v>
      </c>
      <c r="H475" s="53">
        <f>(H464+H469)- H473</f>
        <v>10259.560000000001</v>
      </c>
      <c r="I475" s="53">
        <f>(I464+I469)- I473</f>
        <v>0</v>
      </c>
      <c r="J475" s="53">
        <f>(J464+J469)- J473</f>
        <v>8486.1799999999985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190458.81</v>
      </c>
      <c r="G520" s="18">
        <v>113778.22</v>
      </c>
      <c r="H520" s="18">
        <v>14431.43</v>
      </c>
      <c r="I520" s="18">
        <v>3772.82</v>
      </c>
      <c r="J520" s="18">
        <v>448.85</v>
      </c>
      <c r="K520" s="18"/>
      <c r="L520" s="88">
        <f>SUM(F520:K520)</f>
        <v>322890.13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190458.81</v>
      </c>
      <c r="G523" s="108">
        <f t="shared" ref="G523:L523" si="36">SUM(G520:G522)</f>
        <v>113778.22</v>
      </c>
      <c r="H523" s="108">
        <f t="shared" si="36"/>
        <v>14431.43</v>
      </c>
      <c r="I523" s="108">
        <f t="shared" si="36"/>
        <v>3772.82</v>
      </c>
      <c r="J523" s="108">
        <f t="shared" si="36"/>
        <v>448.85</v>
      </c>
      <c r="K523" s="108">
        <f t="shared" si="36"/>
        <v>0</v>
      </c>
      <c r="L523" s="89">
        <f t="shared" si="36"/>
        <v>322890.13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130573.87</v>
      </c>
      <c r="G525" s="18">
        <v>41783.64</v>
      </c>
      <c r="H525" s="18">
        <v>14940.79</v>
      </c>
      <c r="I525" s="18">
        <v>520.03</v>
      </c>
      <c r="J525" s="18">
        <v>499.78</v>
      </c>
      <c r="K525" s="18"/>
      <c r="L525" s="88">
        <f>SUM(F525:K525)</f>
        <v>188318.11000000002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130573.87</v>
      </c>
      <c r="G528" s="89">
        <f t="shared" ref="G528:L528" si="37">SUM(G525:G527)</f>
        <v>41783.64</v>
      </c>
      <c r="H528" s="89">
        <f t="shared" si="37"/>
        <v>14940.79</v>
      </c>
      <c r="I528" s="89">
        <f t="shared" si="37"/>
        <v>520.03</v>
      </c>
      <c r="J528" s="89">
        <f t="shared" si="37"/>
        <v>499.78</v>
      </c>
      <c r="K528" s="89">
        <f t="shared" si="37"/>
        <v>0</v>
      </c>
      <c r="L528" s="89">
        <f t="shared" si="37"/>
        <v>188318.11000000002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27878.13</v>
      </c>
      <c r="G530" s="18">
        <v>8921.82</v>
      </c>
      <c r="H530" s="18">
        <v>5286.76</v>
      </c>
      <c r="I530" s="18">
        <v>536.79999999999995</v>
      </c>
      <c r="J530" s="18">
        <v>0</v>
      </c>
      <c r="K530" s="18">
        <v>106.7</v>
      </c>
      <c r="L530" s="88">
        <f>SUM(F530:K530)</f>
        <v>42730.21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27878.13</v>
      </c>
      <c r="G533" s="89">
        <f t="shared" ref="G533:L533" si="38">SUM(G530:G532)</f>
        <v>8921.82</v>
      </c>
      <c r="H533" s="89">
        <f t="shared" si="38"/>
        <v>5286.76</v>
      </c>
      <c r="I533" s="89">
        <f t="shared" si="38"/>
        <v>536.79999999999995</v>
      </c>
      <c r="J533" s="89">
        <f t="shared" si="38"/>
        <v>0</v>
      </c>
      <c r="K533" s="89">
        <f t="shared" si="38"/>
        <v>106.7</v>
      </c>
      <c r="L533" s="89">
        <f t="shared" si="38"/>
        <v>42730.21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 t="s">
        <v>287</v>
      </c>
      <c r="G535" s="18"/>
      <c r="H535" s="18">
        <v>251.5</v>
      </c>
      <c r="I535" s="18"/>
      <c r="J535" s="18"/>
      <c r="K535" s="18"/>
      <c r="L535" s="88">
        <f>SUM(F535:K535)</f>
        <v>251.5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251.5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251.5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4384</v>
      </c>
      <c r="I540" s="18"/>
      <c r="J540" s="18"/>
      <c r="K540" s="18"/>
      <c r="L540" s="88">
        <f>SUM(F540:K540)</f>
        <v>4384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4384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4384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348910.81</v>
      </c>
      <c r="G544" s="89">
        <f t="shared" ref="G544:L544" si="41">G523+G528+G533+G538+G543</f>
        <v>164483.68</v>
      </c>
      <c r="H544" s="89">
        <f t="shared" si="41"/>
        <v>39294.480000000003</v>
      </c>
      <c r="I544" s="89">
        <f t="shared" si="41"/>
        <v>4829.6500000000005</v>
      </c>
      <c r="J544" s="89">
        <f t="shared" si="41"/>
        <v>948.63</v>
      </c>
      <c r="K544" s="89">
        <f t="shared" si="41"/>
        <v>106.7</v>
      </c>
      <c r="L544" s="89">
        <f t="shared" si="41"/>
        <v>558573.94999999995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322890.13</v>
      </c>
      <c r="G548" s="87">
        <f>L525</f>
        <v>188318.11000000002</v>
      </c>
      <c r="H548" s="87">
        <f>L530</f>
        <v>42730.21</v>
      </c>
      <c r="I548" s="87">
        <f>L535</f>
        <v>251.5</v>
      </c>
      <c r="J548" s="87">
        <f>L540</f>
        <v>4384</v>
      </c>
      <c r="K548" s="87">
        <f>SUM(F548:J548)</f>
        <v>558573.94999999995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322890.13</v>
      </c>
      <c r="G551" s="89">
        <f t="shared" si="42"/>
        <v>188318.11000000002</v>
      </c>
      <c r="H551" s="89">
        <f t="shared" si="42"/>
        <v>42730.21</v>
      </c>
      <c r="I551" s="89">
        <f t="shared" si="42"/>
        <v>251.5</v>
      </c>
      <c r="J551" s="89">
        <f t="shared" si="42"/>
        <v>4384</v>
      </c>
      <c r="K551" s="89">
        <f t="shared" si="42"/>
        <v>558573.94999999995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5990.5</v>
      </c>
      <c r="G578" s="18"/>
      <c r="H578" s="18"/>
      <c r="I578" s="87">
        <f t="shared" si="47"/>
        <v>5990.5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2500</v>
      </c>
      <c r="G581" s="18"/>
      <c r="H581" s="18"/>
      <c r="I581" s="87">
        <f t="shared" si="47"/>
        <v>2500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74763</v>
      </c>
      <c r="I590" s="18"/>
      <c r="J590" s="18"/>
      <c r="K590" s="104">
        <f t="shared" ref="K590:K596" si="48">SUM(H590:J590)</f>
        <v>74763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4384</v>
      </c>
      <c r="I591" s="18"/>
      <c r="J591" s="18"/>
      <c r="K591" s="104">
        <f t="shared" si="48"/>
        <v>4384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490</v>
      </c>
      <c r="I594" s="18"/>
      <c r="J594" s="18"/>
      <c r="K594" s="104">
        <f t="shared" si="48"/>
        <v>490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79637</v>
      </c>
      <c r="I597" s="108">
        <f>SUM(I590:I596)</f>
        <v>0</v>
      </c>
      <c r="J597" s="108">
        <f>SUM(J590:J596)</f>
        <v>0</v>
      </c>
      <c r="K597" s="108">
        <f>SUM(K590:K596)</f>
        <v>79637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21220.13</v>
      </c>
      <c r="I603" s="18"/>
      <c r="J603" s="18"/>
      <c r="K603" s="104">
        <f>SUM(H603:J603)</f>
        <v>21220.13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21220.13</v>
      </c>
      <c r="I604" s="108">
        <f>SUM(I601:I603)</f>
        <v>0</v>
      </c>
      <c r="J604" s="108">
        <f>SUM(J601:J603)</f>
        <v>0</v>
      </c>
      <c r="K604" s="108">
        <f>SUM(K601:K603)</f>
        <v>21220.13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295916.98</v>
      </c>
      <c r="H616" s="109">
        <f>SUM(F51)</f>
        <v>295916.98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4387.6100000000006</v>
      </c>
      <c r="H617" s="109">
        <f>SUM(G51)</f>
        <v>4387.6100000000006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2763.48</v>
      </c>
      <c r="H618" s="109">
        <f>SUM(H51)</f>
        <v>2763.4799999999996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8486.18</v>
      </c>
      <c r="H620" s="109">
        <f>SUM(J51)</f>
        <v>8486.18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87093.93</v>
      </c>
      <c r="H621" s="109">
        <f>F475</f>
        <v>87093.930000000168</v>
      </c>
      <c r="I621" s="121" t="s">
        <v>101</v>
      </c>
      <c r="J621" s="109">
        <f t="shared" ref="J621:J654" si="50">G621-H621</f>
        <v>-1.7462298274040222E-10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20097.5</v>
      </c>
      <c r="H622" s="109">
        <f>G475</f>
        <v>20097.5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10259.56</v>
      </c>
      <c r="H623" s="109">
        <f>H475</f>
        <v>10259.560000000001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8486.18</v>
      </c>
      <c r="H625" s="109">
        <f>J475</f>
        <v>8486.1799999999985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2881130.72</v>
      </c>
      <c r="H626" s="104">
        <f>SUM(F467)</f>
        <v>2881130.72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59109.069999999992</v>
      </c>
      <c r="H627" s="104">
        <f>SUM(G467)</f>
        <v>59109.07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26940.880000000001</v>
      </c>
      <c r="H628" s="104">
        <f>SUM(H467)</f>
        <v>26940.880000000001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353.3</v>
      </c>
      <c r="H630" s="104">
        <f>SUM(J467)</f>
        <v>353.3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2879137.37</v>
      </c>
      <c r="H631" s="104">
        <f>SUM(F471)</f>
        <v>2879137.37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28195.34</v>
      </c>
      <c r="H632" s="104">
        <f>SUM(H471)</f>
        <v>28195.34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27555.51</v>
      </c>
      <c r="H633" s="104">
        <f>I368</f>
        <v>27555.51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54925.53</v>
      </c>
      <c r="H634" s="104">
        <f>SUM(G471)</f>
        <v>54925.53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353.3</v>
      </c>
      <c r="H636" s="164">
        <f>SUM(J467)</f>
        <v>353.3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2600</v>
      </c>
      <c r="H637" s="164">
        <f>SUM(J471)</f>
        <v>2600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8486.18</v>
      </c>
      <c r="H639" s="104">
        <f>SUM(G460)</f>
        <v>8486.18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8486.18</v>
      </c>
      <c r="H641" s="104">
        <f>SUM(I460)</f>
        <v>8486.18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353.3</v>
      </c>
      <c r="H643" s="104">
        <f>H407</f>
        <v>353.3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353.3</v>
      </c>
      <c r="H645" s="104">
        <f>L407</f>
        <v>353.3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79637</v>
      </c>
      <c r="H646" s="104">
        <f>L207+L225+L243</f>
        <v>79637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21220.13</v>
      </c>
      <c r="H647" s="104">
        <f>(J256+J337)-(J254+J335)</f>
        <v>21220.13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79637</v>
      </c>
      <c r="H648" s="104">
        <f>H597</f>
        <v>79637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2763358.2399999998</v>
      </c>
      <c r="G659" s="19">
        <f>(L228+L308+L358)</f>
        <v>0</v>
      </c>
      <c r="H659" s="19">
        <f>(L246+L327+L359)</f>
        <v>0</v>
      </c>
      <c r="I659" s="19">
        <f>SUM(F659:H659)</f>
        <v>2763358.2399999998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48685.599999999999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48685.599999999999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79637</v>
      </c>
      <c r="G661" s="19">
        <f>(L225+L305)-(J225+J305)</f>
        <v>0</v>
      </c>
      <c r="H661" s="19">
        <f>(L243+L324)-(J243+J324)</f>
        <v>0</v>
      </c>
      <c r="I661" s="19">
        <f>SUM(F661:H661)</f>
        <v>79637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29710.63</v>
      </c>
      <c r="G662" s="199">
        <f>SUM(G574:G586)+SUM(I601:I603)+L611</f>
        <v>0</v>
      </c>
      <c r="H662" s="199">
        <f>SUM(H574:H586)+SUM(J601:J603)+L612</f>
        <v>0</v>
      </c>
      <c r="I662" s="19">
        <f>SUM(F662:H662)</f>
        <v>29710.63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2605325.0099999998</v>
      </c>
      <c r="G663" s="19">
        <f>G659-SUM(G660:G662)</f>
        <v>0</v>
      </c>
      <c r="H663" s="19">
        <f>H659-SUM(H660:H662)</f>
        <v>0</v>
      </c>
      <c r="I663" s="19">
        <f>I659-SUM(I660:I662)</f>
        <v>2605325.0099999998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166.03</v>
      </c>
      <c r="G664" s="248"/>
      <c r="H664" s="248"/>
      <c r="I664" s="19">
        <f>SUM(F664:H664)</f>
        <v>166.03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15691.89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15691.89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15691.89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15691.89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5"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Kensington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1095712.26</v>
      </c>
      <c r="C9" s="229">
        <f>'DOE25'!G196+'DOE25'!G214+'DOE25'!G232+'DOE25'!G275+'DOE25'!G294+'DOE25'!G313</f>
        <v>356191.89</v>
      </c>
    </row>
    <row r="10" spans="1:3" x14ac:dyDescent="0.2">
      <c r="A10" t="s">
        <v>779</v>
      </c>
      <c r="B10" s="240">
        <v>1007540.37</v>
      </c>
      <c r="C10" s="240">
        <v>331505.65000000002</v>
      </c>
    </row>
    <row r="11" spans="1:3" x14ac:dyDescent="0.2">
      <c r="A11" t="s">
        <v>780</v>
      </c>
      <c r="B11" s="240">
        <v>49563.16</v>
      </c>
      <c r="C11" s="240">
        <v>13877.68</v>
      </c>
    </row>
    <row r="12" spans="1:3" x14ac:dyDescent="0.2">
      <c r="A12" t="s">
        <v>781</v>
      </c>
      <c r="B12" s="240">
        <v>38608.730000000003</v>
      </c>
      <c r="C12" s="240">
        <v>10808.56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1095712.26</v>
      </c>
      <c r="C13" s="231">
        <f>SUM(C10:C12)</f>
        <v>356191.89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190458.81</v>
      </c>
      <c r="C18" s="229">
        <f>'DOE25'!G197+'DOE25'!G215+'DOE25'!G233+'DOE25'!G276+'DOE25'!G295+'DOE25'!G314</f>
        <v>115306.92</v>
      </c>
    </row>
    <row r="19" spans="1:3" x14ac:dyDescent="0.2">
      <c r="A19" t="s">
        <v>779</v>
      </c>
      <c r="B19" s="240">
        <v>190458.81</v>
      </c>
      <c r="C19" s="240">
        <v>115306.92</v>
      </c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190458.81</v>
      </c>
      <c r="C22" s="231">
        <f>SUM(C19:C21)</f>
        <v>115306.92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2600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>
        <v>2600</v>
      </c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2600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pane="bottomLeft" activeCell="D5" sqref="D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Kensington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1843104.4899999998</v>
      </c>
      <c r="D5" s="20">
        <f>SUM('DOE25'!L196:L199)+SUM('DOE25'!L214:L217)+SUM('DOE25'!L232:L235)-F5-G5</f>
        <v>1832774.0099999998</v>
      </c>
      <c r="E5" s="243"/>
      <c r="F5" s="255">
        <f>SUM('DOE25'!J196:J199)+SUM('DOE25'!J214:J217)+SUM('DOE25'!J232:J235)</f>
        <v>1448.85</v>
      </c>
      <c r="G5" s="53">
        <f>SUM('DOE25'!K196:K199)+SUM('DOE25'!K214:K217)+SUM('DOE25'!K232:K235)</f>
        <v>8881.6299999999992</v>
      </c>
      <c r="H5" s="259"/>
    </row>
    <row r="6" spans="1:9" x14ac:dyDescent="0.2">
      <c r="A6" s="32">
        <v>2100</v>
      </c>
      <c r="B6" t="s">
        <v>801</v>
      </c>
      <c r="C6" s="245">
        <f t="shared" si="0"/>
        <v>200888.6</v>
      </c>
      <c r="D6" s="20">
        <f>'DOE25'!L201+'DOE25'!L219+'DOE25'!L237-F6-G6</f>
        <v>200388.82</v>
      </c>
      <c r="E6" s="243"/>
      <c r="F6" s="255">
        <f>'DOE25'!J201+'DOE25'!J219+'DOE25'!J237</f>
        <v>499.78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61470.89</v>
      </c>
      <c r="D7" s="20">
        <f>'DOE25'!L202+'DOE25'!L220+'DOE25'!L238-F7-G7</f>
        <v>42199.39</v>
      </c>
      <c r="E7" s="243"/>
      <c r="F7" s="255">
        <f>'DOE25'!J202+'DOE25'!J220+'DOE25'!J238</f>
        <v>19271.5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58267.010000000009</v>
      </c>
      <c r="D8" s="243"/>
      <c r="E8" s="20">
        <f>'DOE25'!L203+'DOE25'!L221+'DOE25'!L239-F8-G8-D9-D11</f>
        <v>58267.010000000009</v>
      </c>
      <c r="F8" s="255">
        <f>'DOE25'!J203+'DOE25'!J221+'DOE25'!J239</f>
        <v>0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994.62</v>
      </c>
      <c r="D9" s="244">
        <v>994.62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100</v>
      </c>
      <c r="D10" s="243"/>
      <c r="E10" s="244">
        <v>100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9359.06</v>
      </c>
      <c r="D11" s="244">
        <v>9359.06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188940.18</v>
      </c>
      <c r="D12" s="20">
        <f>'DOE25'!L204+'DOE25'!L222+'DOE25'!L240-F12-G12</f>
        <v>188455.18</v>
      </c>
      <c r="E12" s="243"/>
      <c r="F12" s="255">
        <f>'DOE25'!J204+'DOE25'!J222+'DOE25'!J240</f>
        <v>0</v>
      </c>
      <c r="G12" s="53">
        <f>'DOE25'!K204+'DOE25'!K222+'DOE25'!K240</f>
        <v>485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237575.52</v>
      </c>
      <c r="D14" s="20">
        <f>'DOE25'!L206+'DOE25'!L224+'DOE25'!L242-F14-G14</f>
        <v>237575.52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79637</v>
      </c>
      <c r="D15" s="20">
        <f>'DOE25'!L207+'DOE25'!L225+'DOE25'!L243-F15-G15</f>
        <v>79637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198900</v>
      </c>
      <c r="D25" s="243"/>
      <c r="E25" s="243"/>
      <c r="F25" s="258"/>
      <c r="G25" s="256"/>
      <c r="H25" s="257">
        <f>'DOE25'!L259+'DOE25'!L260+'DOE25'!L340+'DOE25'!L341</f>
        <v>198900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27687.66</v>
      </c>
      <c r="D29" s="20">
        <f>'DOE25'!L357+'DOE25'!L358+'DOE25'!L359-'DOE25'!I366-F29-G29</f>
        <v>27687.66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28195.34</v>
      </c>
      <c r="D31" s="20">
        <f>'DOE25'!L289+'DOE25'!L308+'DOE25'!L327+'DOE25'!L332+'DOE25'!L333+'DOE25'!L334-F31-G31</f>
        <v>28195.34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2647266.6</v>
      </c>
      <c r="E33" s="246">
        <f>SUM(E5:E31)</f>
        <v>58367.010000000009</v>
      </c>
      <c r="F33" s="246">
        <f>SUM(F5:F31)</f>
        <v>21220.13</v>
      </c>
      <c r="G33" s="246">
        <f>SUM(G5:G31)</f>
        <v>9366.6299999999992</v>
      </c>
      <c r="H33" s="246">
        <f>SUM(H5:H31)</f>
        <v>198900</v>
      </c>
    </row>
    <row r="35" spans="2:8" ht="12" thickBot="1" x14ac:dyDescent="0.25">
      <c r="B35" s="253" t="s">
        <v>847</v>
      </c>
      <c r="D35" s="254">
        <f>E33</f>
        <v>58367.010000000009</v>
      </c>
      <c r="E35" s="249"/>
    </row>
    <row r="36" spans="2:8" ht="12" thickTop="1" x14ac:dyDescent="0.2">
      <c r="B36" t="s">
        <v>815</v>
      </c>
      <c r="D36" s="20">
        <f>D33</f>
        <v>2647266.6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Kensington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8773.75</v>
      </c>
      <c r="D8" s="95">
        <f>'DOE25'!G9</f>
        <v>0</v>
      </c>
      <c r="E8" s="95">
        <f>'DOE25'!H9</f>
        <v>2763.48</v>
      </c>
      <c r="F8" s="95">
        <f>'DOE25'!I9</f>
        <v>0</v>
      </c>
      <c r="G8" s="95">
        <f>'DOE25'!J9</f>
        <v>8486.18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285647.68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1495.55</v>
      </c>
      <c r="D13" s="95">
        <f>'DOE25'!G14</f>
        <v>2232.4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2155.21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295916.98</v>
      </c>
      <c r="D18" s="41">
        <f>SUM(D8:D17)</f>
        <v>4387.6100000000006</v>
      </c>
      <c r="E18" s="41">
        <f>SUM(E8:E17)</f>
        <v>2763.48</v>
      </c>
      <c r="F18" s="41">
        <f>SUM(F8:F17)</f>
        <v>0</v>
      </c>
      <c r="G18" s="41">
        <f>SUM(G8:G17)</f>
        <v>8486.18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26076.31</v>
      </c>
      <c r="D21" s="95">
        <f>'DOE25'!G22</f>
        <v>-16290.23</v>
      </c>
      <c r="E21" s="95">
        <f>'DOE25'!H22</f>
        <v>-9786.08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106185.91</v>
      </c>
      <c r="D23" s="95">
        <f>'DOE25'!G24</f>
        <v>580.34</v>
      </c>
      <c r="E23" s="95">
        <f>'DOE25'!H24</f>
        <v>2290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76560.83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208823.05</v>
      </c>
      <c r="D31" s="41">
        <f>SUM(D21:D30)</f>
        <v>-15709.89</v>
      </c>
      <c r="E31" s="41">
        <f>SUM(E21:E30)</f>
        <v>-7496.08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 t="str">
        <f>'DOE25'!F45</f>
        <v xml:space="preserve"> 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8486.18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20097.5</v>
      </c>
      <c r="E47" s="95">
        <f>'DOE25'!H48</f>
        <v>10259.56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87093.93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87093.93</v>
      </c>
      <c r="D49" s="41">
        <f>SUM(D34:D48)</f>
        <v>20097.5</v>
      </c>
      <c r="E49" s="41">
        <f>SUM(E34:E48)</f>
        <v>10259.56</v>
      </c>
      <c r="F49" s="41">
        <f>SUM(F34:F48)</f>
        <v>0</v>
      </c>
      <c r="G49" s="41">
        <f>SUM(G34:G48)</f>
        <v>8486.18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295916.98</v>
      </c>
      <c r="D50" s="41">
        <f>D49+D31</f>
        <v>4387.6100000000006</v>
      </c>
      <c r="E50" s="41">
        <f>E49+E31</f>
        <v>2763.4799999999996</v>
      </c>
      <c r="F50" s="41">
        <f>F49+F31</f>
        <v>0</v>
      </c>
      <c r="G50" s="41">
        <f>G49+G31</f>
        <v>8486.18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2229183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78.98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353.3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48685.599999999999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26940.880000000001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78.98</v>
      </c>
      <c r="D61" s="130">
        <f>SUM(D56:D60)</f>
        <v>48685.599999999999</v>
      </c>
      <c r="E61" s="130">
        <f>SUM(E56:E60)</f>
        <v>26940.880000000001</v>
      </c>
      <c r="F61" s="130">
        <f>SUM(F56:F60)</f>
        <v>0</v>
      </c>
      <c r="G61" s="130">
        <f>SUM(G56:G60)</f>
        <v>353.3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2229261.98</v>
      </c>
      <c r="D62" s="22">
        <f>D55+D61</f>
        <v>48685.599999999999</v>
      </c>
      <c r="E62" s="22">
        <f>E55+E61</f>
        <v>26940.880000000001</v>
      </c>
      <c r="F62" s="22">
        <f>F55+F61</f>
        <v>0</v>
      </c>
      <c r="G62" s="22">
        <f>G55+G61</f>
        <v>353.3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218102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367051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585153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63456.83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817.13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63456.83</v>
      </c>
      <c r="D77" s="130">
        <f>SUM(D71:D76)</f>
        <v>817.13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648609.82999999996</v>
      </c>
      <c r="D80" s="130">
        <f>SUM(D78:D79)+D77+D69</f>
        <v>817.13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3258.91</v>
      </c>
      <c r="D87" s="95">
        <f>SUM('DOE25'!G152:G160)</f>
        <v>9606.34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3258.91</v>
      </c>
      <c r="D90" s="131">
        <f>SUM(D84:D89)</f>
        <v>9606.34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2881130.72</v>
      </c>
      <c r="D103" s="86">
        <f>D62+D80+D90+D102</f>
        <v>59109.069999999992</v>
      </c>
      <c r="E103" s="86">
        <f>E62+E80+E90+E102</f>
        <v>26940.880000000001</v>
      </c>
      <c r="F103" s="86">
        <f>F62+F80+F90+F102</f>
        <v>0</v>
      </c>
      <c r="G103" s="86">
        <f>G62+G80+G102</f>
        <v>353.3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1507204.0299999998</v>
      </c>
      <c r="D108" s="24" t="s">
        <v>289</v>
      </c>
      <c r="E108" s="95">
        <f>('DOE25'!L275)+('DOE25'!L294)+('DOE25'!L313)</f>
        <v>6233.89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324418.82999999996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11481.63</v>
      </c>
      <c r="D111" s="24" t="s">
        <v>289</v>
      </c>
      <c r="E111" s="95">
        <f>+('DOE25'!L278)+('DOE25'!L297)+('DOE25'!L316)</f>
        <v>21961.45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1843104.4899999998</v>
      </c>
      <c r="D114" s="86">
        <f>SUM(D108:D113)</f>
        <v>0</v>
      </c>
      <c r="E114" s="86">
        <f>SUM(E108:E113)</f>
        <v>28195.34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200888.6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61470.89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68620.69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188940.18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237575.52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79637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54925.53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837132.88</v>
      </c>
      <c r="D127" s="86">
        <f>SUM(D117:D126)</f>
        <v>54925.53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195000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3900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353.3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-353.3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198900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2879137.3699999996</v>
      </c>
      <c r="D144" s="86">
        <f>(D114+D127+D143)</f>
        <v>54925.53</v>
      </c>
      <c r="E144" s="86">
        <f>(E114+E127+E143)</f>
        <v>28195.34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4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Kensington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15692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15692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1513438</v>
      </c>
      <c r="D10" s="182">
        <f>ROUND((C10/$C$28)*100,1)</f>
        <v>55.7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324419</v>
      </c>
      <c r="D11" s="182">
        <f>ROUND((C11/$C$28)*100,1)</f>
        <v>11.9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33443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200889</v>
      </c>
      <c r="D15" s="182">
        <f t="shared" ref="D15:D27" si="0">ROUND((C15/$C$28)*100,1)</f>
        <v>7.4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61471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68621</v>
      </c>
      <c r="D17" s="182">
        <f t="shared" si="0"/>
        <v>2.5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188940</v>
      </c>
      <c r="D18" s="182">
        <f t="shared" si="0"/>
        <v>6.9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237576</v>
      </c>
      <c r="D20" s="182">
        <f t="shared" si="0"/>
        <v>8.6999999999999993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79637</v>
      </c>
      <c r="D21" s="182">
        <f t="shared" si="0"/>
        <v>2.9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3900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6240.4000000000015</v>
      </c>
      <c r="D27" s="182">
        <f t="shared" si="0"/>
        <v>0.2</v>
      </c>
    </row>
    <row r="28" spans="1:4" x14ac:dyDescent="0.2">
      <c r="B28" s="187" t="s">
        <v>723</v>
      </c>
      <c r="C28" s="180">
        <f>SUM(C10:C27)</f>
        <v>2718574.4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2718574.4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195000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2229183</v>
      </c>
      <c r="D35" s="182">
        <f t="shared" ref="D35:D40" si="1">ROUND((C35/$C$41)*100,1)</f>
        <v>76.400000000000006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27373.159999999683</v>
      </c>
      <c r="D36" s="182">
        <f t="shared" si="1"/>
        <v>0.9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585153</v>
      </c>
      <c r="D37" s="182">
        <f t="shared" si="1"/>
        <v>20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64274</v>
      </c>
      <c r="D38" s="182">
        <f t="shared" si="1"/>
        <v>2.2000000000000002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12865</v>
      </c>
      <c r="D39" s="182">
        <f t="shared" si="1"/>
        <v>0.4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2918848.1599999997</v>
      </c>
      <c r="D41" s="184">
        <f>SUM(D35:D40)</f>
        <v>99.90000000000002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85" t="s">
        <v>767</v>
      </c>
      <c r="B2" s="286"/>
      <c r="C2" s="286"/>
      <c r="D2" s="286"/>
      <c r="E2" s="286"/>
      <c r="F2" s="291" t="str">
        <f>'DOE25'!A2</f>
        <v>Kensington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8"/>
      <c r="AO32" s="219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8"/>
      <c r="BB32" s="219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8"/>
      <c r="BO32" s="219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8"/>
      <c r="CB32" s="219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8"/>
      <c r="CO32" s="219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8"/>
      <c r="DB32" s="219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8"/>
      <c r="DO32" s="219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8"/>
      <c r="EB32" s="219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8"/>
      <c r="EO32" s="219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8"/>
      <c r="FB32" s="219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8"/>
      <c r="FO32" s="219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8"/>
      <c r="GB32" s="219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8"/>
      <c r="GO32" s="219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8"/>
      <c r="HB32" s="219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8"/>
      <c r="HO32" s="219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8"/>
      <c r="IB32" s="219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8"/>
      <c r="IO32" s="219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8"/>
      <c r="B33" s="219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8"/>
      <c r="B60" s="219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8"/>
      <c r="B61" s="219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8"/>
      <c r="B62" s="219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8"/>
      <c r="B63" s="219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8"/>
      <c r="B64" s="219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8"/>
      <c r="B65" s="219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8"/>
      <c r="B66" s="219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8"/>
      <c r="B67" s="219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8"/>
      <c r="B68" s="219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8"/>
      <c r="B69" s="219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B0A" sheet="1" objects="1" scenarios="1"/>
  <mergeCells count="223">
    <mergeCell ref="C89:M89"/>
    <mergeCell ref="C90:M90"/>
    <mergeCell ref="C61:M61"/>
    <mergeCell ref="C53:M53"/>
    <mergeCell ref="C54:M54"/>
    <mergeCell ref="C55:M55"/>
    <mergeCell ref="C60:M60"/>
    <mergeCell ref="C58:M58"/>
    <mergeCell ref="C76:M76"/>
    <mergeCell ref="C66:M66"/>
    <mergeCell ref="C83:M83"/>
    <mergeCell ref="C84:M84"/>
    <mergeCell ref="C85:M85"/>
    <mergeCell ref="C86:M86"/>
    <mergeCell ref="C87:M87"/>
    <mergeCell ref="C88:M88"/>
    <mergeCell ref="C57:M57"/>
    <mergeCell ref="C59:M59"/>
    <mergeCell ref="C77:M77"/>
    <mergeCell ref="C78:M78"/>
    <mergeCell ref="C79:M79"/>
    <mergeCell ref="C80:M80"/>
    <mergeCell ref="C70:M70"/>
    <mergeCell ref="A72:E72"/>
    <mergeCell ref="C73:M73"/>
    <mergeCell ref="C74:M74"/>
    <mergeCell ref="C49:M49"/>
    <mergeCell ref="C51:M51"/>
    <mergeCell ref="C81:M81"/>
    <mergeCell ref="C75:M75"/>
    <mergeCell ref="C67:M67"/>
    <mergeCell ref="C68:M68"/>
    <mergeCell ref="C69:M69"/>
    <mergeCell ref="C82:M82"/>
    <mergeCell ref="C52:M52"/>
    <mergeCell ref="C50:M50"/>
    <mergeCell ref="C63:M63"/>
    <mergeCell ref="C64:M64"/>
    <mergeCell ref="C65:M65"/>
    <mergeCell ref="C56:M56"/>
    <mergeCell ref="C21:M21"/>
    <mergeCell ref="C22:M22"/>
    <mergeCell ref="C23:M23"/>
    <mergeCell ref="C24:M24"/>
    <mergeCell ref="C29:M29"/>
    <mergeCell ref="C25:M25"/>
    <mergeCell ref="C26:M26"/>
    <mergeCell ref="C28:M28"/>
    <mergeCell ref="C34:M34"/>
    <mergeCell ref="C35:M35"/>
    <mergeCell ref="C30:M30"/>
    <mergeCell ref="C31:M31"/>
    <mergeCell ref="C62:M62"/>
    <mergeCell ref="C39:M39"/>
    <mergeCell ref="C40:M40"/>
    <mergeCell ref="C47:M47"/>
    <mergeCell ref="C48:M48"/>
    <mergeCell ref="C16:M16"/>
    <mergeCell ref="C17:M17"/>
    <mergeCell ref="C27:M27"/>
    <mergeCell ref="BP29:BZ29"/>
    <mergeCell ref="CC29:CM29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32:M32"/>
    <mergeCell ref="P31:Z31"/>
    <mergeCell ref="AC31:AM31"/>
    <mergeCell ref="AP31:AZ31"/>
    <mergeCell ref="P32:Z32"/>
    <mergeCell ref="AC32:AM32"/>
    <mergeCell ref="AP32:AZ32"/>
    <mergeCell ref="A2:E2"/>
    <mergeCell ref="C5:M5"/>
    <mergeCell ref="C6:M6"/>
    <mergeCell ref="C7:M7"/>
    <mergeCell ref="DC32:DM32"/>
    <mergeCell ref="A1:I1"/>
    <mergeCell ref="C3:M3"/>
    <mergeCell ref="C4:M4"/>
    <mergeCell ref="F2:I2"/>
    <mergeCell ref="P29:Z29"/>
    <mergeCell ref="C8:M8"/>
    <mergeCell ref="C13:M13"/>
    <mergeCell ref="C9:M9"/>
    <mergeCell ref="C10:M10"/>
    <mergeCell ref="C11:M11"/>
    <mergeCell ref="C12:M12"/>
    <mergeCell ref="CP29:CZ29"/>
    <mergeCell ref="C18:M18"/>
    <mergeCell ref="C19:M19"/>
    <mergeCell ref="C20:M20"/>
    <mergeCell ref="DC29:DM29"/>
    <mergeCell ref="AP29:AZ29"/>
    <mergeCell ref="C14:M14"/>
    <mergeCell ref="C15:M15"/>
    <mergeCell ref="IP29:IV29"/>
    <mergeCell ref="C42:M42"/>
    <mergeCell ref="P30:Z30"/>
    <mergeCell ref="AC30:AM30"/>
    <mergeCell ref="AP30:AZ30"/>
    <mergeCell ref="C41:M41"/>
    <mergeCell ref="C33:M33"/>
    <mergeCell ref="C37:M37"/>
    <mergeCell ref="AC29:AM29"/>
    <mergeCell ref="BC29:BM29"/>
    <mergeCell ref="GP30:GZ30"/>
    <mergeCell ref="FP29:FZ29"/>
    <mergeCell ref="GC29:GM29"/>
    <mergeCell ref="GP29:GZ29"/>
    <mergeCell ref="HP29:HZ29"/>
    <mergeCell ref="IC29:IM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FC32:FM32"/>
    <mergeCell ref="GC30:GM30"/>
    <mergeCell ref="HC31:HM31"/>
    <mergeCell ref="BP38:BZ38"/>
    <mergeCell ref="CC38:CM38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AP38:AZ38"/>
    <mergeCell ref="HP38:HZ38"/>
    <mergeCell ref="HP32:HZ32"/>
    <mergeCell ref="EC30:EM30"/>
    <mergeCell ref="EP30:EZ30"/>
    <mergeCell ref="DP32:DZ32"/>
    <mergeCell ref="EC32:EM32"/>
    <mergeCell ref="EP32:EZ32"/>
    <mergeCell ref="BP32:BZ32"/>
    <mergeCell ref="DC38:DM38"/>
    <mergeCell ref="HC38:HM38"/>
    <mergeCell ref="HC32:HM32"/>
    <mergeCell ref="IC32:IM32"/>
    <mergeCell ref="IP32:IV32"/>
    <mergeCell ref="EP38:EZ38"/>
    <mergeCell ref="FC38:FM38"/>
    <mergeCell ref="FP38:FZ38"/>
    <mergeCell ref="GC38:GM38"/>
    <mergeCell ref="GP38:GZ38"/>
    <mergeCell ref="P39:Z39"/>
    <mergeCell ref="AC39:AM39"/>
    <mergeCell ref="AP39:AZ39"/>
    <mergeCell ref="HP39:HZ39"/>
    <mergeCell ref="IC38:IM38"/>
    <mergeCell ref="IP38:IV38"/>
    <mergeCell ref="CP38:CZ38"/>
    <mergeCell ref="BC38:BM38"/>
    <mergeCell ref="P38:Z38"/>
    <mergeCell ref="AC38:AM38"/>
    <mergeCell ref="BP39:BZ39"/>
    <mergeCell ref="CC39:CM39"/>
    <mergeCell ref="CP39:CZ39"/>
    <mergeCell ref="HC39:HM39"/>
    <mergeCell ref="DC39:DM39"/>
    <mergeCell ref="DP39:DZ39"/>
    <mergeCell ref="EC39:EM39"/>
    <mergeCell ref="IP40:IV40"/>
    <mergeCell ref="C45:M45"/>
    <mergeCell ref="HP40:HZ40"/>
    <mergeCell ref="IC40:IM40"/>
    <mergeCell ref="FC40:FM40"/>
    <mergeCell ref="FP40:FZ40"/>
    <mergeCell ref="DC40:DM40"/>
    <mergeCell ref="EP40:EZ40"/>
    <mergeCell ref="GC39:GM39"/>
    <mergeCell ref="CC40:CM40"/>
    <mergeCell ref="CP40:CZ40"/>
    <mergeCell ref="IP39:IV39"/>
    <mergeCell ref="EP39:EZ39"/>
    <mergeCell ref="FC39:FM39"/>
    <mergeCell ref="FP39:FZ39"/>
    <mergeCell ref="GP39:GZ39"/>
    <mergeCell ref="IC39:IM39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BC40:BM40"/>
    <mergeCell ref="BP40:BZ40"/>
    <mergeCell ref="P40:Z40"/>
    <mergeCell ref="AC40:A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2013-08-28T19:15:18Z</cp:lastPrinted>
  <dcterms:created xsi:type="dcterms:W3CDTF">1997-12-04T19:04:30Z</dcterms:created>
  <dcterms:modified xsi:type="dcterms:W3CDTF">2013-08-28T19:15:22Z</dcterms:modified>
</cp:coreProperties>
</file>