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D6" i="13" s="1"/>
  <c r="C6" i="13" s="1"/>
  <c r="L219" i="1"/>
  <c r="L237" i="1"/>
  <c r="F7" i="13"/>
  <c r="G7" i="13"/>
  <c r="L202" i="1"/>
  <c r="C16" i="10" s="1"/>
  <c r="L220" i="1"/>
  <c r="L238" i="1"/>
  <c r="F12" i="13"/>
  <c r="G12" i="13"/>
  <c r="L204" i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G661" i="1" s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D29" i="13" s="1"/>
  <c r="C29" i="13" s="1"/>
  <c r="J289" i="1"/>
  <c r="J308" i="1"/>
  <c r="J327" i="1"/>
  <c r="K289" i="1"/>
  <c r="K308" i="1"/>
  <c r="K327" i="1"/>
  <c r="L275" i="1"/>
  <c r="L276" i="1"/>
  <c r="C11" i="10" s="1"/>
  <c r="L277" i="1"/>
  <c r="L278" i="1"/>
  <c r="L280" i="1"/>
  <c r="L281" i="1"/>
  <c r="L282" i="1"/>
  <c r="E119" i="2" s="1"/>
  <c r="E127" i="2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F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C61" i="2" s="1"/>
  <c r="C62" i="2" s="1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E114" i="2" s="1"/>
  <c r="C110" i="2"/>
  <c r="E110" i="2"/>
  <c r="C111" i="2"/>
  <c r="E111" i="2"/>
  <c r="C112" i="2"/>
  <c r="E112" i="2"/>
  <c r="C113" i="2"/>
  <c r="E113" i="2"/>
  <c r="D114" i="2"/>
  <c r="F114" i="2"/>
  <c r="G114" i="2"/>
  <c r="E117" i="2"/>
  <c r="E118" i="2"/>
  <c r="C119" i="2"/>
  <c r="C120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I460" i="1" s="1"/>
  <c r="H641" i="1" s="1"/>
  <c r="F460" i="1"/>
  <c r="H638" i="1" s="1"/>
  <c r="J638" i="1" s="1"/>
  <c r="G460" i="1"/>
  <c r="H639" i="1" s="1"/>
  <c r="J639" i="1" s="1"/>
  <c r="H460" i="1"/>
  <c r="F469" i="1"/>
  <c r="F475" i="1" s="1"/>
  <c r="H621" i="1" s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8" i="1"/>
  <c r="G619" i="1"/>
  <c r="G621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G640" i="1"/>
  <c r="H640" i="1"/>
  <c r="G641" i="1"/>
  <c r="G642" i="1"/>
  <c r="H642" i="1"/>
  <c r="G643" i="1"/>
  <c r="H643" i="1"/>
  <c r="G644" i="1"/>
  <c r="H644" i="1"/>
  <c r="H646" i="1"/>
  <c r="G648" i="1"/>
  <c r="G649" i="1"/>
  <c r="G650" i="1"/>
  <c r="J650" i="1" s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C18" i="2"/>
  <c r="F31" i="2"/>
  <c r="C26" i="10"/>
  <c r="L327" i="1"/>
  <c r="L350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F90" i="2"/>
  <c r="E61" i="2"/>
  <c r="E62" i="2" s="1"/>
  <c r="E31" i="2"/>
  <c r="C31" i="2"/>
  <c r="G61" i="2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K604" i="1"/>
  <c r="G647" i="1" s="1"/>
  <c r="J570" i="1"/>
  <c r="K570" i="1"/>
  <c r="L432" i="1"/>
  <c r="L418" i="1"/>
  <c r="D80" i="2"/>
  <c r="I168" i="1"/>
  <c r="G551" i="1"/>
  <c r="E50" i="2"/>
  <c r="J643" i="1"/>
  <c r="J642" i="1"/>
  <c r="J475" i="1"/>
  <c r="H625" i="1" s="1"/>
  <c r="H475" i="1"/>
  <c r="H623" i="1" s="1"/>
  <c r="J623" i="1" s="1"/>
  <c r="I475" i="1"/>
  <c r="H624" i="1" s="1"/>
  <c r="J624" i="1" s="1"/>
  <c r="G475" i="1"/>
  <c r="H622" i="1" s="1"/>
  <c r="F168" i="1"/>
  <c r="J139" i="1"/>
  <c r="F570" i="1"/>
  <c r="I551" i="1"/>
  <c r="K548" i="1"/>
  <c r="K549" i="1"/>
  <c r="G22" i="2"/>
  <c r="K597" i="1"/>
  <c r="G646" i="1" s="1"/>
  <c r="K544" i="1"/>
  <c r="J551" i="1"/>
  <c r="H551" i="1"/>
  <c r="C29" i="10"/>
  <c r="H139" i="1"/>
  <c r="L400" i="1"/>
  <c r="C138" i="2" s="1"/>
  <c r="L392" i="1"/>
  <c r="F22" i="13"/>
  <c r="H25" i="13"/>
  <c r="C25" i="13" s="1"/>
  <c r="H570" i="1"/>
  <c r="L559" i="1"/>
  <c r="J544" i="1"/>
  <c r="H337" i="1"/>
  <c r="H351" i="1" s="1"/>
  <c r="G191" i="1"/>
  <c r="H191" i="1"/>
  <c r="F551" i="1"/>
  <c r="C35" i="10"/>
  <c r="L308" i="1"/>
  <c r="E16" i="13"/>
  <c r="C49" i="2"/>
  <c r="J654" i="1"/>
  <c r="J644" i="1"/>
  <c r="L569" i="1"/>
  <c r="I570" i="1"/>
  <c r="I544" i="1"/>
  <c r="J635" i="1"/>
  <c r="G36" i="2"/>
  <c r="L564" i="1"/>
  <c r="G544" i="1"/>
  <c r="K550" i="1"/>
  <c r="C22" i="13"/>
  <c r="C137" i="2"/>
  <c r="C16" i="13"/>
  <c r="H33" i="13"/>
  <c r="A13" i="12" l="1"/>
  <c r="J648" i="1"/>
  <c r="K551" i="1"/>
  <c r="L544" i="1"/>
  <c r="H544" i="1"/>
  <c r="J621" i="1"/>
  <c r="G622" i="1"/>
  <c r="J622" i="1" s="1"/>
  <c r="C50" i="2"/>
  <c r="I368" i="1"/>
  <c r="H633" i="1" s="1"/>
  <c r="J633" i="1" s="1"/>
  <c r="D126" i="2"/>
  <c r="D127" i="2" s="1"/>
  <c r="D144" i="2" s="1"/>
  <c r="H660" i="1"/>
  <c r="I660" i="1" s="1"/>
  <c r="L361" i="1"/>
  <c r="J337" i="1"/>
  <c r="J351" i="1" s="1"/>
  <c r="L289" i="1"/>
  <c r="L337" i="1" s="1"/>
  <c r="L351" i="1" s="1"/>
  <c r="G632" i="1" s="1"/>
  <c r="J632" i="1" s="1"/>
  <c r="E144" i="2"/>
  <c r="H659" i="1"/>
  <c r="C123" i="2"/>
  <c r="J646" i="1"/>
  <c r="I661" i="1"/>
  <c r="H256" i="1"/>
  <c r="H270" i="1" s="1"/>
  <c r="E33" i="13"/>
  <c r="D35" i="13" s="1"/>
  <c r="C118" i="2"/>
  <c r="C117" i="2"/>
  <c r="C15" i="10"/>
  <c r="L210" i="1"/>
  <c r="L256" i="1" s="1"/>
  <c r="L270" i="1" s="1"/>
  <c r="G631" i="1" s="1"/>
  <c r="J631" i="1" s="1"/>
  <c r="D5" i="13"/>
  <c r="C5" i="13" s="1"/>
  <c r="C108" i="2"/>
  <c r="C114" i="2" s="1"/>
  <c r="C10" i="10"/>
  <c r="H168" i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H663" i="1" l="1"/>
  <c r="D31" i="13"/>
  <c r="C31" i="13" s="1"/>
  <c r="C127" i="2"/>
  <c r="C144" i="2" s="1"/>
  <c r="F659" i="1"/>
  <c r="F663" i="1" s="1"/>
  <c r="F666" i="1" s="1"/>
  <c r="C28" i="10"/>
  <c r="D22" i="10" s="1"/>
  <c r="G671" i="1"/>
  <c r="C5" i="10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H666" i="1" l="1"/>
  <c r="H671" i="1"/>
  <c r="C6" i="10" s="1"/>
  <c r="D33" i="13"/>
  <c r="D36" i="13" s="1"/>
  <c r="D24" i="10"/>
  <c r="D26" i="10"/>
  <c r="F671" i="1"/>
  <c r="C4" i="10" s="1"/>
  <c r="D10" i="10"/>
  <c r="D23" i="10"/>
  <c r="D17" i="10"/>
  <c r="I659" i="1"/>
  <c r="I663" i="1" s="1"/>
  <c r="I671" i="1" s="1"/>
  <c r="C7" i="10" s="1"/>
  <c r="D25" i="10"/>
  <c r="D20" i="10"/>
  <c r="D12" i="10"/>
  <c r="D27" i="10"/>
  <c r="D15" i="10"/>
  <c r="D16" i="10"/>
  <c r="D18" i="10"/>
  <c r="C30" i="10"/>
  <c r="D19" i="10"/>
  <c r="D13" i="10"/>
  <c r="D11" i="10"/>
  <c r="D21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<sst xmlns="http://schemas.openxmlformats.org/spreadsheetml/2006/main" count="3944" uniqueCount="910">
  <si>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</si>
  <si>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</si>
  <si>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</si>
  <si>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</si>
  <si>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</si>
  <si>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</si>
  <si>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</si>
  <si>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</si>
  <si>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</si>
  <si>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</si>
  <si>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</si>
  <si>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</si>
  <si>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</si>
  <si>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</si>
  <si>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</si>
  <si>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</si>
  <si>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</si>
  <si>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</si>
  <si>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</si>
  <si>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</si>
  <si>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</si>
  <si>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</si>
  <si>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</si>
  <si>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</si>
  <si>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</si>
  <si>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</si>
  <si>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</si>
  <si>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</si>
  <si>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</si>
  <si>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</si>
  <si>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</si>
  <si>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</si>
  <si>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</si>
  <si>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</si>
  <si>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</si>
  <si>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</si>
  <si>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</si>
  <si>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</si>
  <si>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</si>
  <si>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</si>
  <si>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</si>
  <si>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</si>
  <si>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</si>
  <si>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</si>
  <si>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</si>
  <si>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</si>
  <si>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</si>
  <si>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</si>
  <si>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</si>
  <si>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</si>
  <si>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</si>
  <si>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</si>
  <si>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</si>
  <si>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</si>
  <si>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</si>
  <si>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</si>
  <si>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</si>
  <si>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</si>
  <si>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</si>
  <si>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</si>
  <si>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</si>
  <si>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</si>
  <si>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</si>
  <si>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</si>
  <si>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</si>
  <si>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</si>
  <si>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</si>
  <si>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</si>
  <si>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</si>
  <si>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</si>
  <si>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</si>
  <si>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</si>
  <si>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</si>
  <si>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</si>
  <si>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</si>
  <si>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</si>
  <si>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</si>
  <si>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</si>
  <si>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</si>
  <si>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</si>
  <si>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</si>
  <si>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</si>
  <si>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</si>
  <si>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</si>
  <si>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</si>
  <si>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</si>
  <si>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</si>
  <si>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</si>
  <si>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</si>
  <si>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</si>
  <si>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</si>
  <si>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</si>
  <si>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</si>
  <si>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</si>
  <si>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</si>
  <si>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</si>
  <si>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</si>
  <si>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</si>
  <si>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</si>
  <si>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</si>
  <si>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</si>
  <si>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</si>
  <si>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</si>
  <si>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</si>
  <si>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</si>
  <si>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</si>
  <si>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</si>
  <si>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</si>
  <si>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</si>
  <si>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</si>
  <si>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</si>
  <si>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</si>
  <si>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</si>
  <si>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</si>
  <si>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</si>
  <si>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</si>
  <si>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</si>
  <si>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</si>
  <si>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</si>
  <si>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</si>
  <si>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</si>
  <si>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</si>
  <si>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</si>
  <si>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</si>
  <si>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</si>
  <si>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</si>
  <si>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</si>
  <si>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</si>
  <si>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</si>
  <si>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</si>
  <si>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</si>
  <si>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</si>
  <si>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</si>
  <si>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</si>
  <si>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</si>
  <si>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</si>
  <si>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</si>
  <si>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</si>
  <si>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</si>
  <si>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</si>
  <si>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</si>
  <si>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</si>
  <si>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</si>
  <si>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</si>
  <si>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</si>
  <si>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</si>
  <si>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</si>
  <si>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</si>
  <si>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</si>
  <si>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</si>
  <si>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</si>
  <si>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</si>
  <si>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</si>
  <si>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</si>
  <si>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</si>
  <si>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</si>
  <si>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</si>
  <si>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</si>
  <si>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</si>
  <si>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</si>
  <si>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</si>
  <si>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</si>
  <si>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</si>
  <si>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</si>
  <si>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</si>
  <si>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</si>
  <si>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</si>
  <si>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</si>
  <si>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</si>
  <si>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</si>
  <si>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</si>
  <si>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</si>
  <si>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</si>
  <si>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</si>
  <si>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</si>
  <si>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</si>
  <si>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</si>
  <si>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</si>
  <si>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</si>
  <si>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</si>
  <si>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</si>
  <si>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</si>
  <si>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</si>
  <si>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</si>
  <si>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</si>
  <si>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</si>
  <si>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</si>
  <si>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</si>
  <si>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</si>
  <si>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</si>
  <si>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</si>
  <si>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</si>
  <si>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</si>
  <si>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</si>
  <si>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</si>
  <si>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</si>
  <si>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</si>
  <si>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</si>
  <si>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</si>
  <si>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</si>
  <si>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</si>
  <si>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</si>
  <si>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</si>
  <si>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</si>
  <si>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</si>
  <si>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</si>
  <si>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</si>
  <si>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</si>
  <si>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</si>
  <si>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</si>
  <si>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</si>
  <si>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</si>
  <si>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</si>
  <si>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</si>
  <si>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</si>
  <si>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</si>
  <si>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</si>
  <si>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</si>
  <si>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</si>
  <si>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</si>
  <si>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</si>
  <si>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</si>
  <si>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</si>
  <si>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</si>
  <si>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</si>
  <si>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</si>
  <si>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</si>
  <si>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</si>
  <si>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</si>
  <si>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</si>
  <si>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</si>
  <si>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</si>
  <si>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</si>
  <si>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</si>
  <si>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</si>
  <si>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</si>
  <si>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</si>
  <si>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</si>
  <si>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</si>
  <si>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</si>
  <si>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</si>
  <si>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</si>
  <si>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</si>
  <si>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</si>
  <si>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</si>
  <si>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</si>
  <si>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</si>
  <si>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</si>
  <si>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</si>
  <si>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</si>
  <si>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</si>
  <si>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</si>
  <si>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</si>
  <si>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</si>
  <si>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</si>
  <si>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</si>
  <si>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</si>
  <si>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</si>
  <si>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</si>
  <si>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</si>
  <si>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</si>
  <si>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</si>
  <si>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</si>
  <si>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</si>
  <si>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</si>
  <si>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</si>
  <si>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</si>
  <si>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</si>
  <si>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</si>
  <si>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</si>
  <si>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</si>
  <si>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</si>
  <si>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</si>
  <si>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</si>
  <si>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</si>
  <si>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</si>
  <si>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</si>
  <si>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</si>
  <si>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</si>
  <si>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</si>
  <si>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</si>
  <si>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</si>
  <si>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</si>
  <si>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</si>
  <si>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</si>
  <si>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</si>
  <si>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</si>
  <si>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</si>
  <si>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</si>
  <si>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</si>
  <si>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</si>
  <si>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</si>
  <si>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</si>
  <si>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</si>
  <si>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</si>
  <si>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</si>
  <si>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</si>
  <si>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</si>
  <si>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</si>
  <si>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</si>
  <si>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</si>
  <si>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</si>
  <si>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</si>
  <si>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</si>
  <si>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</si>
  <si>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</si>
  <si>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</si>
  <si>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</si>
  <si>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</si>
  <si>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</si>
  <si>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</si>
  <si>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</si>
  <si>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</si>
  <si>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</si>
  <si>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</si>
  <si>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</si>
  <si>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</si>
  <si>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</si>
  <si>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</si>
  <si>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</si>
  <si>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</si>
  <si>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</si>
  <si>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</si>
  <si>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</si>
  <si>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</si>
  <si>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</si>
  <si>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</si>
  <si>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</si>
  <si>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</si>
  <si>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</si>
  <si>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</si>
  <si>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</si>
  <si>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</si>
  <si>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</si>
  <si>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</si>
  <si>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</si>
  <si>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</si>
  <si>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</si>
  <si>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</si>
  <si>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</si>
  <si>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</si>
  <si>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</si>
  <si>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</si>
  <si>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</si>
  <si>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</si>
  <si>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</si>
  <si>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</si>
  <si>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</si>
  <si>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</si>
  <si>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</si>
  <si>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</si>
  <si>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</si>
  <si>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</si>
  <si>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</si>
  <si>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</si>
  <si>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</si>
  <si>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</si>
  <si>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</si>
  <si>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</si>
  <si>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</si>
  <si>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</si>
  <si>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</si>
  <si>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</si>
  <si>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</si>
  <si>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</si>
  <si>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</si>
  <si>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</si>
  <si>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</si>
  <si>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</si>
  <si>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</si>
  <si>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</si>
  <si>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</si>
  <si>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</si>
  <si>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</si>
  <si>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</si>
  <si>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</si>
  <si>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</si>
  <si>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</si>
  <si>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</si>
  <si>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</si>
  <si>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</si>
  <si>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</si>
  <si>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</si>
  <si>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</si>
  <si>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</si>
  <si>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</si>
  <si>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</si>
  <si>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</si>
  <si>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</si>
  <si>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</si>
  <si>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</si>
  <si>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</si>
  <si>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</si>
  <si>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</si>
  <si>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</si>
  <si>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</si>
  <si>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</si>
  <si>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</si>
  <si>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</si>
  <si>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</si>
  <si>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</si>
  <si>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</si>
  <si>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</si>
  <si>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</si>
  <si>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</si>
  <si>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</si>
  <si>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</si>
  <si>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</si>
  <si>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</si>
  <si>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</si>
  <si>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</si>
  <si>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</si>
  <si>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</si>
  <si>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</si>
  <si>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</si>
  <si>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</si>
  <si>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</si>
  <si>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</si>
  <si>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</si>
  <si>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</si>
  <si>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</si>
  <si>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</si>
  <si>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</si>
  <si>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</si>
  <si>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</si>
  <si>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</si>
  <si>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</si>
  <si>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</si>
  <si>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</si>
  <si>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</si>
  <si>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</si>
  <si>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</si>
  <si>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</si>
  <si>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</si>
  <si>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</si>
  <si>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</si>
  <si>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</si>
  <si>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</si>
  <si>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</si>
  <si>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</si>
  <si>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</si>
  <si>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</si>
  <si>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</si>
  <si>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</si>
  <si>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</si>
  <si>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</si>
  <si>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</si>
  <si>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</si>
  <si>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</si>
  <si>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</si>
  <si>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</si>
  <si>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</si>
  <si>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</si>
  <si>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</si>
  <si>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</si>
  <si>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</si>
  <si>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</si>
  <si>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</si>
  <si>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</si>
  <si>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</si>
  <si>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</si>
  <si>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</si>
  <si>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</si>
  <si>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</si>
  <si>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</si>
  <si>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</si>
  <si>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</si>
  <si>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</si>
  <si>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</si>
  <si>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</si>
  <si>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</si>
  <si>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</si>
  <si>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</si>
  <si>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</si>
  <si>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</si>
  <si>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</si>
  <si>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</si>
  <si>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</si>
  <si>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</si>
  <si>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</si>
  <si>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</si>
  <si>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</si>
  <si>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</si>
  <si>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</si>
  <si>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</si>
  <si>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</si>
  <si>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</si>
  <si>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</si>
  <si>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</si>
  <si>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</si>
  <si>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</si>
  <si>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</si>
  <si>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</si>
  <si>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</si>
  <si>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</si>
  <si>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</si>
  <si>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</si>
  <si>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</si>
  <si>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</si>
  <si>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</si>
  <si>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</si>
  <si>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</si>
  <si>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</si>
  <si>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</si>
  <si>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</si>
  <si>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</si>
  <si>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</si>
  <si>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</si>
  <si>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</si>
  <si>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</si>
  <si>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</si>
  <si>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</si>
  <si>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</si>
  <si>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</si>
  <si>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</si>
  <si>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</si>
  <si>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</si>
  <si>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</si>
  <si>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</si>
  <si>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</si>
  <si>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</si>
  <si>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</si>
  <si>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</si>
  <si>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</si>
  <si>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</si>
  <si>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</si>
  <si>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</si>
  <si>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</si>
  <si>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</si>
  <si>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</si>
  <si>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</si>
  <si>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</si>
  <si>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</si>
  <si>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</si>
  <si>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</si>
  <si>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</si>
  <si>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</si>
  <si>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</si>
  <si>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</si>
  <si>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</si>
  <si>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</si>
  <si>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</si>
  <si>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</si>
  <si>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</si>
  <si>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</si>
  <si>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</si>
  <si>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</si>
  <si>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</si>
  <si>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</si>
  <si>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</si>
  <si>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</si>
  <si>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</si>
  <si>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</si>
  <si>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</si>
  <si>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</si>
  <si>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</si>
  <si>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</si>
  <si>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</si>
  <si>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</si>
  <si>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</si>
  <si>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</si>
  <si>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</si>
  <si>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</si>
  <si>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</si>
  <si>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</si>
  <si>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</si>
  <si>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</si>
  <si>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</si>
  <si>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</si>
  <si>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</si>
  <si>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</si>
  <si>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</si>
  <si>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</si>
  <si>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</si>
  <si>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</si>
  <si>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</si>
  <si>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</si>
  <si>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</si>
  <si>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</si>
  <si>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</si>
  <si>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</si>
  <si>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</si>
  <si>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</si>
  <si>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</si>
  <si>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</si>
  <si>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</si>
  <si>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</si>
  <si>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</si>
  <si>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</si>
  <si>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</si>
  <si>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</si>
  <si>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</si>
  <si>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</si>
  <si>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</si>
  <si>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</si>
  <si>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</si>
  <si>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</si>
  <si>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</si>
  <si>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</si>
  <si>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</si>
  <si>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</si>
  <si>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</si>
  <si>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</si>
  <si>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</si>
  <si>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</si>
  <si>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</si>
  <si>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</si>
  <si>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</si>
  <si>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</si>
  <si>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</si>
  <si>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</si>
  <si>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</si>
  <si>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</si>
  <si>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</si>
  <si>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</si>
  <si>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</si>
  <si>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</si>
  <si>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</si>
  <si>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</si>
  <si>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</si>
  <si>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</si>
  <si>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</si>
  <si>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</si>
  <si>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</si>
  <si>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</si>
  <si>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</si>
  <si>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</si>
  <si>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</si>
  <si>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</si>
  <si>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</si>
  <si>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</si>
  <si>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</si>
  <si>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</si>
  <si>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</si>
  <si>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</si>
  <si>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</si>
  <si>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</si>
  <si>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</si>
  <si>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</si>
  <si>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</si>
  <si>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</si>
  <si>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</si>
  <si>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</si>
  <si>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</si>
  <si>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</si>
  <si>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</si>
  <si>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</si>
  <si>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</si>
  <si>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</si>
  <si>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</si>
  <si>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</si>
  <si>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</si>
  <si>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</si>
  <si>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</si>
  <si>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</si>
  <si>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</si>
  <si>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</si>
  <si>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</si>
  <si>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</si>
  <si>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</si>
  <si>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</si>
  <si>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</si>
  <si>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</si>
  <si>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</si>
  <si>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</si>
  <si>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</si>
  <si>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</si>
  <si>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</si>
  <si>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</si>
  <si>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</si>
  <si>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</si>
  <si>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</si>
  <si>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</si>
  <si>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</si>
  <si>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</si>
  <si>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</si>
  <si>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</si>
  <si>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</si>
  <si>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</si>
  <si>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</si>
  <si>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</si>
  <si>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</si>
  <si>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</si>
  <si>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</si>
  <si>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</si>
  <si>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</si>
  <si>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</si>
  <si>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</si>
  <si>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</si>
  <si>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</si>
  <si>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</si>
  <si>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</si>
  <si>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</si>
  <si>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</si>
  <si>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</si>
  <si>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</si>
  <si>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</si>
  <si>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</si>
  <si>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</si>
  <si>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</si>
  <si>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</si>
  <si>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</si>
  <si>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</si>
  <si>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</si>
  <si>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</si>
  <si>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</si>
  <si>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</si>
  <si>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</si>
  <si>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</si>
  <si>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</si>
  <si>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</si>
  <si>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</si>
  <si>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</si>
  <si>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</si>
  <si>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</si>
  <si>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</si>
  <si>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</si>
  <si>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</si>
  <si>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</si>
  <si>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</si>
  <si>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</si>
  <si>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</si>
  <si>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</si>
  <si>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</si>
  <si>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</si>
  <si>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</si>
  <si>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</si>
  <si>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</si>
  <si>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</si>
  <si>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</si>
  <si>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</si>
  <si>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</si>
  <si>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</si>
  <si>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</si>
  <si>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</si>
  <si>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</si>
  <si>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</si>
  <si>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</si>
  <si>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</si>
  <si>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</si>
  <si>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</si>
  <si>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</si>
  <si>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</si>
  <si>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</si>
  <si>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</si>
  <si>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</si>
  <si>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</si>
  <si>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</si>
  <si>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</si>
  <si>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</si>
  <si>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</si>
  <si>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</si>
  <si>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</si>
  <si>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</si>
  <si>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</si>
  <si>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</si>
  <si>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</si>
  <si>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</si>
  <si>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</si>
  <si>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</si>
  <si>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</si>
  <si>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</si>
  <si>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</si>
  <si>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</si>
  <si>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</si>
  <si>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</si>
  <si>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</si>
  <si>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</si>
  <si>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</si>
  <si>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</si>
  <si>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</si>
  <si>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</si>
  <si>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</si>
  <si>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</si>
  <si>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</si>
  <si>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</si>
  <si>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</si>
  <si>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</si>
  <si>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</si>
  <si>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</si>
  <si>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</si>
  <si>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</si>
  <si>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</si>
  <si>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</si>
  <si>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</si>
  <si>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</si>
  <si>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</si>
  <si>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</si>
  <si>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</si>
  <si>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</si>
  <si>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</si>
  <si>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</si>
  <si>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</si>
  <si>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</si>
  <si>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</si>
  <si>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</si>
  <si>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</si>
  <si>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</si>
  <si>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</si>
  <si>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</si>
  <si>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</si>
  <si>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</si>
  <si>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</si>
  <si>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</si>
  <si>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</si>
  <si>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</si>
  <si>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</si>
  <si>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</si>
  <si>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</si>
  <si>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</si>
  <si>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</si>
  <si>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</si>
  <si>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</si>
  <si>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</si>
  <si>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</si>
  <si>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</si>
  <si>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</si>
  <si>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</si>
  <si>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</si>
  <si>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</si>
  <si>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</si>
  <si>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</si>
  <si>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</si>
  <si>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</si>
  <si>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</si>
  <si>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</si>
  <si>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</si>
  <si>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</si>
  <si>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</si>
  <si>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</si>
  <si>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</si>
  <si>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</si>
  <si>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</si>
  <si>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</si>
  <si>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</si>
  <si>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</si>
  <si>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</si>
  <si>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</si>
  <si>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</si>
  <si>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</si>
  <si>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</si>
  <si>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</si>
  <si>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</si>
  <si>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</si>
  <si>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</si>
  <si>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</si>
  <si>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</si>
  <si>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</si>
  <si>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</si>
  <si>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</si>
  <si>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</si>
  <si>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</si>
  <si>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</si>
  <si>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</si>
  <si>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</si>
  <si>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</si>
  <si>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</si>
  <si>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</si>
  <si>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</si>
  <si>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</si>
  <si>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</si>
  <si>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</si>
  <si>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</si>
  <si>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</si>
  <si>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</si>
  <si>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</si>
  <si>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</si>
  <si>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</si>
  <si>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</si>
  <si>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</si>
  <si>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</si>
  <si>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</si>
  <si>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</si>
  <si>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</si>
  <si>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</si>
  <si>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</si>
  <si>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</si>
  <si>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</si>
  <si>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</si>
  <si>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</si>
  <si>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</si>
  <si>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</si>
  <si>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</si>
  <si>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</si>
  <si>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</si>
  <si>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</si>
  <si>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</si>
  <si>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</si>
  <si>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</si>
  <si>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</si>
  <si>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</si>
  <si>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</si>
  <si>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</si>
  <si>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</si>
  <si>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</si>
  <si>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</si>
  <si>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</si>
  <si>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</si>
  <si>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</si>
  <si>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</si>
  <si>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</si>
  <si>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</si>
  <si>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</si>
  <si>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</si>
  <si>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</si>
  <si>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</si>
  <si>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</si>
  <si>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</si>
  <si>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</si>
  <si>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LANDAFF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</si>
</sst>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291</v>
      </c>
      <c r="C2" s="21">
        <v>291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46197.71</v>
      </c>
      <c r="G9" s="18">
        <v>-217.67</v>
      </c>
      <c r="H9" s="18">
        <v>-1034.4100000000001</v>
      </c>
      <c r="I9" s="18"/>
      <c r="J9" s="67">
        <f>SUM(I438)</f>
        <v>165422.53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218.82</v>
      </c>
      <c r="H13" s="18">
        <v>1034.4100000000001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46197.71</v>
      </c>
      <c r="G19" s="41">
        <f>SUM(G9:G18)</f>
        <v>1.1500000000000057</v>
      </c>
      <c r="H19" s="41">
        <f>SUM(H9:H18)</f>
        <v>0</v>
      </c>
      <c r="I19" s="41">
        <f>SUM(I9:I18)</f>
        <v>0</v>
      </c>
      <c r="J19" s="41">
        <f>SUM(J9:J18)</f>
        <v>165422.53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5766.48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5766.48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165422.53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1.1499999999999999</v>
      </c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40431.230000000003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40431.230000000003</v>
      </c>
      <c r="G50" s="41">
        <f>SUM(G35:G49)</f>
        <v>1.1499999999999999</v>
      </c>
      <c r="H50" s="41">
        <f>SUM(H35:H49)</f>
        <v>0</v>
      </c>
      <c r="I50" s="41">
        <f>SUM(I35:I49)</f>
        <v>0</v>
      </c>
      <c r="J50" s="41">
        <f>SUM(J35:J49)</f>
        <v>165422.53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46197.710000000006</v>
      </c>
      <c r="G51" s="41">
        <f>G50+G32</f>
        <v>1.1499999999999999</v>
      </c>
      <c r="H51" s="41">
        <f>H50+H32</f>
        <v>0</v>
      </c>
      <c r="I51" s="41">
        <f>I50+I32</f>
        <v>0</v>
      </c>
      <c r="J51" s="41">
        <f>J50+J32</f>
        <v>165422.53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491498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491498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87.08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83.57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501.92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589</v>
      </c>
      <c r="G110" s="41">
        <f>SUM(G95:G109)</f>
        <v>83.57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492087</v>
      </c>
      <c r="G111" s="41">
        <f>G59+G110</f>
        <v>83.57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164643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120552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285195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285195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15736.47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15736.47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726.33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878.83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6565.09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7328.61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7328.61</v>
      </c>
      <c r="G161" s="41">
        <f>SUM(G149:G160)</f>
        <v>878.83</v>
      </c>
      <c r="H161" s="41">
        <f>SUM(H149:H160)</f>
        <v>7291.42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2963.32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10291.93</v>
      </c>
      <c r="G168" s="41">
        <f>G146+G161+SUM(G162:G167)</f>
        <v>878.83</v>
      </c>
      <c r="H168" s="41">
        <f>H146+H161+SUM(H162:H167)</f>
        <v>23027.89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787573.93</v>
      </c>
      <c r="G192" s="47">
        <f>G111+G139+G168+G191</f>
        <v>962.40000000000009</v>
      </c>
      <c r="H192" s="47">
        <f>H111+H139+H168+H191</f>
        <v>23027.89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74430.84</v>
      </c>
      <c r="G196" s="18">
        <v>30666.6</v>
      </c>
      <c r="H196" s="18">
        <v>149405.59</v>
      </c>
      <c r="I196" s="18">
        <v>3972.5</v>
      </c>
      <c r="J196" s="18">
        <v>1377.5</v>
      </c>
      <c r="K196" s="18"/>
      <c r="L196" s="19">
        <f>SUM(F196:K196)</f>
        <v>259853.03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14561.51</v>
      </c>
      <c r="G197" s="18">
        <v>8099.71</v>
      </c>
      <c r="H197" s="18">
        <v>0</v>
      </c>
      <c r="I197" s="18">
        <v>292.74</v>
      </c>
      <c r="J197" s="18"/>
      <c r="K197" s="18"/>
      <c r="L197" s="19">
        <f>SUM(F197:K197)</f>
        <v>22953.960000000003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2171.04</v>
      </c>
      <c r="G201" s="18">
        <v>166.37</v>
      </c>
      <c r="H201" s="18">
        <v>14281.65</v>
      </c>
      <c r="I201" s="18">
        <v>57.3</v>
      </c>
      <c r="J201" s="18"/>
      <c r="K201" s="18"/>
      <c r="L201" s="19">
        <f t="shared" ref="L201:L207" si="0">SUM(F201:K201)</f>
        <v>16676.359999999997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>
        <v>897.86</v>
      </c>
      <c r="I202" s="18"/>
      <c r="J202" s="18"/>
      <c r="K202" s="18"/>
      <c r="L202" s="19">
        <f t="shared" si="0"/>
        <v>897.86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1495</v>
      </c>
      <c r="G203" s="18">
        <v>114.34</v>
      </c>
      <c r="H203" s="18">
        <v>38841.58</v>
      </c>
      <c r="I203" s="18"/>
      <c r="J203" s="18"/>
      <c r="K203" s="18"/>
      <c r="L203" s="19">
        <f t="shared" si="0"/>
        <v>40450.92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>
        <v>21182.71</v>
      </c>
      <c r="I206" s="18">
        <v>9504.2900000000009</v>
      </c>
      <c r="J206" s="18"/>
      <c r="K206" s="18"/>
      <c r="L206" s="19">
        <f t="shared" si="0"/>
        <v>30687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17744.82</v>
      </c>
      <c r="I207" s="18"/>
      <c r="J207" s="18"/>
      <c r="K207" s="18"/>
      <c r="L207" s="19">
        <f t="shared" si="0"/>
        <v>17744.82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92658.389999999985</v>
      </c>
      <c r="G210" s="41">
        <f t="shared" si="1"/>
        <v>39047.019999999997</v>
      </c>
      <c r="H210" s="41">
        <f t="shared" si="1"/>
        <v>242354.21</v>
      </c>
      <c r="I210" s="41">
        <f t="shared" si="1"/>
        <v>13826.830000000002</v>
      </c>
      <c r="J210" s="41">
        <f t="shared" si="1"/>
        <v>1377.5</v>
      </c>
      <c r="K210" s="41">
        <f t="shared" si="1"/>
        <v>0</v>
      </c>
      <c r="L210" s="41">
        <f t="shared" si="1"/>
        <v>389263.94999999995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118257.21</v>
      </c>
      <c r="I214" s="18"/>
      <c r="J214" s="18"/>
      <c r="K214" s="18"/>
      <c r="L214" s="19">
        <f>SUM(F214:K214)</f>
        <v>118257.21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6666.4</v>
      </c>
      <c r="I225" s="18"/>
      <c r="J225" s="18"/>
      <c r="K225" s="18"/>
      <c r="L225" s="19">
        <f t="shared" si="2"/>
        <v>6666.4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124923.61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124923.61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219648.25</v>
      </c>
      <c r="I232" s="18"/>
      <c r="J232" s="18"/>
      <c r="K232" s="18"/>
      <c r="L232" s="19">
        <f>SUM(F232:K232)</f>
        <v>219648.25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13157</v>
      </c>
      <c r="I233" s="18"/>
      <c r="J233" s="18"/>
      <c r="K233" s="18"/>
      <c r="L233" s="19">
        <f>SUM(F233:K233)</f>
        <v>13157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15554.92</v>
      </c>
      <c r="I243" s="18"/>
      <c r="J243" s="18"/>
      <c r="K243" s="18"/>
      <c r="L243" s="19">
        <f t="shared" si="4"/>
        <v>15554.92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248360.17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248360.17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92658.389999999985</v>
      </c>
      <c r="G256" s="41">
        <f t="shared" si="8"/>
        <v>39047.019999999997</v>
      </c>
      <c r="H256" s="41">
        <f t="shared" si="8"/>
        <v>615637.99</v>
      </c>
      <c r="I256" s="41">
        <f t="shared" si="8"/>
        <v>13826.830000000002</v>
      </c>
      <c r="J256" s="41">
        <f t="shared" si="8"/>
        <v>1377.5</v>
      </c>
      <c r="K256" s="41">
        <f t="shared" si="8"/>
        <v>0</v>
      </c>
      <c r="L256" s="41">
        <f t="shared" si="8"/>
        <v>762547.73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92658.389999999985</v>
      </c>
      <c r="G270" s="42">
        <f t="shared" si="11"/>
        <v>39047.019999999997</v>
      </c>
      <c r="H270" s="42">
        <f t="shared" si="11"/>
        <v>615637.99</v>
      </c>
      <c r="I270" s="42">
        <f t="shared" si="11"/>
        <v>13826.830000000002</v>
      </c>
      <c r="J270" s="42">
        <f t="shared" si="11"/>
        <v>1377.5</v>
      </c>
      <c r="K270" s="42">
        <f t="shared" si="11"/>
        <v>0</v>
      </c>
      <c r="L270" s="42">
        <f t="shared" si="11"/>
        <v>762547.73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14322</v>
      </c>
      <c r="G275" s="18">
        <v>139.44</v>
      </c>
      <c r="H275" s="18">
        <v>1225</v>
      </c>
      <c r="I275" s="18">
        <v>50.03</v>
      </c>
      <c r="J275" s="18"/>
      <c r="K275" s="18"/>
      <c r="L275" s="19">
        <f>SUM(F275:K275)</f>
        <v>15736.470000000001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2465.58</v>
      </c>
      <c r="G276" s="18">
        <v>463.55</v>
      </c>
      <c r="H276" s="18"/>
      <c r="I276" s="18">
        <v>2302.6</v>
      </c>
      <c r="J276" s="18">
        <v>1333.36</v>
      </c>
      <c r="K276" s="18"/>
      <c r="L276" s="19">
        <f>SUM(F276:K276)</f>
        <v>6565.0899999999992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600</v>
      </c>
      <c r="I280" s="18">
        <v>100</v>
      </c>
      <c r="J280" s="18"/>
      <c r="K280" s="18"/>
      <c r="L280" s="19">
        <f t="shared" ref="L280:L286" si="12">SUM(F280:K280)</f>
        <v>700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26.33</v>
      </c>
      <c r="L282" s="19">
        <f t="shared" si="12"/>
        <v>26.33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16787.580000000002</v>
      </c>
      <c r="G289" s="42">
        <f t="shared" si="13"/>
        <v>602.99</v>
      </c>
      <c r="H289" s="42">
        <f t="shared" si="13"/>
        <v>1825</v>
      </c>
      <c r="I289" s="42">
        <f t="shared" si="13"/>
        <v>2452.63</v>
      </c>
      <c r="J289" s="42">
        <f t="shared" si="13"/>
        <v>1333.36</v>
      </c>
      <c r="K289" s="42">
        <f t="shared" si="13"/>
        <v>26.33</v>
      </c>
      <c r="L289" s="41">
        <f t="shared" si="13"/>
        <v>23027.890000000003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16787.580000000002</v>
      </c>
      <c r="G337" s="41">
        <f t="shared" si="20"/>
        <v>602.99</v>
      </c>
      <c r="H337" s="41">
        <f t="shared" si="20"/>
        <v>1825</v>
      </c>
      <c r="I337" s="41">
        <f t="shared" si="20"/>
        <v>2452.63</v>
      </c>
      <c r="J337" s="41">
        <f t="shared" si="20"/>
        <v>1333.36</v>
      </c>
      <c r="K337" s="41">
        <f t="shared" si="20"/>
        <v>26.33</v>
      </c>
      <c r="L337" s="41">
        <f t="shared" si="20"/>
        <v>23027.890000000003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16787.580000000002</v>
      </c>
      <c r="G351" s="41">
        <f>G337</f>
        <v>602.99</v>
      </c>
      <c r="H351" s="41">
        <f>H337</f>
        <v>1825</v>
      </c>
      <c r="I351" s="41">
        <f>I337</f>
        <v>2452.63</v>
      </c>
      <c r="J351" s="41">
        <f>J337</f>
        <v>1333.36</v>
      </c>
      <c r="K351" s="47">
        <f>K337+K350</f>
        <v>26.33</v>
      </c>
      <c r="L351" s="41">
        <f>L337+L350</f>
        <v>23027.890000000003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>
        <v>962.4</v>
      </c>
      <c r="J357" s="18"/>
      <c r="K357" s="18"/>
      <c r="L357" s="13">
        <f>SUM(F357:K357)</f>
        <v>962.4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962.4</v>
      </c>
      <c r="J361" s="47">
        <f t="shared" si="22"/>
        <v>0</v>
      </c>
      <c r="K361" s="47">
        <f t="shared" si="22"/>
        <v>0</v>
      </c>
      <c r="L361" s="47">
        <f t="shared" si="22"/>
        <v>962.4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962.4</v>
      </c>
      <c r="G366" s="18"/>
      <c r="H366" s="18"/>
      <c r="I366" s="56">
        <f>SUM(F366:H366)</f>
        <v>962.4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962.4</v>
      </c>
      <c r="G368" s="47">
        <f>SUM(G366:G367)</f>
        <v>0</v>
      </c>
      <c r="H368" s="47">
        <f>SUM(H366:H367)</f>
        <v>0</v>
      </c>
      <c r="I368" s="47">
        <f>SUM(I366:I367)</f>
        <v>962.4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123262.79</v>
      </c>
      <c r="G438" s="18">
        <v>42159.74</v>
      </c>
      <c r="H438" s="18"/>
      <c r="I438" s="56">
        <f t="shared" ref="I438:I444" si="33">SUM(F438:H438)</f>
        <v>165422.53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123262.79</v>
      </c>
      <c r="G445" s="13">
        <f>SUM(G438:G444)</f>
        <v>42159.74</v>
      </c>
      <c r="H445" s="13">
        <f>SUM(H438:H444)</f>
        <v>0</v>
      </c>
      <c r="I445" s="13">
        <f>SUM(I438:I444)</f>
        <v>165422.53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123262.79</v>
      </c>
      <c r="G458" s="18">
        <v>42159.74</v>
      </c>
      <c r="H458" s="18"/>
      <c r="I458" s="56">
        <f t="shared" si="34"/>
        <v>165422.53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123262.79</v>
      </c>
      <c r="G459" s="83">
        <f>SUM(G453:G458)</f>
        <v>42159.74</v>
      </c>
      <c r="H459" s="83">
        <f>SUM(H453:H458)</f>
        <v>0</v>
      </c>
      <c r="I459" s="83">
        <f>SUM(I453:I458)</f>
        <v>165422.53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123262.79</v>
      </c>
      <c r="G460" s="42">
        <f>G451+G459</f>
        <v>42159.74</v>
      </c>
      <c r="H460" s="42">
        <f>H451+H459</f>
        <v>0</v>
      </c>
      <c r="I460" s="42">
        <f>I451+I459</f>
        <v>165422.53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15405.03</v>
      </c>
      <c r="G464" s="18">
        <v>1.1499999999999999</v>
      </c>
      <c r="H464" s="18">
        <v>0</v>
      </c>
      <c r="I464" s="18"/>
      <c r="J464" s="18">
        <v>165422.53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787573.93</v>
      </c>
      <c r="G467" s="18">
        <v>962.4</v>
      </c>
      <c r="H467" s="18">
        <v>23027.89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787573.93</v>
      </c>
      <c r="G469" s="53">
        <f>SUM(G467:G468)</f>
        <v>962.4</v>
      </c>
      <c r="H469" s="53">
        <f>SUM(H467:H468)</f>
        <v>23027.89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762547.73</v>
      </c>
      <c r="G471" s="18">
        <v>962.4</v>
      </c>
      <c r="H471" s="18">
        <v>23027.89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762547.73</v>
      </c>
      <c r="G473" s="53">
        <f>SUM(G471:G472)</f>
        <v>962.4</v>
      </c>
      <c r="H473" s="53">
        <f>SUM(H471:H472)</f>
        <v>23027.89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40431.230000000098</v>
      </c>
      <c r="G475" s="53">
        <f>(G464+G469)- G473</f>
        <v>1.1499999999999773</v>
      </c>
      <c r="H475" s="53">
        <f>(H464+H469)- H473</f>
        <v>0</v>
      </c>
      <c r="I475" s="53">
        <f>(I464+I469)- I473</f>
        <v>0</v>
      </c>
      <c r="J475" s="53">
        <f>(J464+J469)- J473</f>
        <v>165422.53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84848</v>
      </c>
      <c r="G512" s="24" t="s">
        <v>289</v>
      </c>
      <c r="H512" s="18">
        <v>30415.19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54432.81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84848</v>
      </c>
      <c r="G516" s="42">
        <f>SUM(G510:G515)</f>
        <v>0</v>
      </c>
      <c r="H516" s="42">
        <f>SUM(H510:H515)</f>
        <v>30415.19</v>
      </c>
      <c r="I516" s="42">
        <f>SUM(I510:I515)</f>
        <v>54432.81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17027.09</v>
      </c>
      <c r="G520" s="18">
        <v>8563.26</v>
      </c>
      <c r="H520" s="18"/>
      <c r="I520" s="18">
        <v>2595.34</v>
      </c>
      <c r="J520" s="18">
        <v>1333.36</v>
      </c>
      <c r="K520" s="18"/>
      <c r="L520" s="88">
        <f>SUM(F520:K520)</f>
        <v>29519.05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13157</v>
      </c>
      <c r="I522" s="18"/>
      <c r="J522" s="18"/>
      <c r="K522" s="18"/>
      <c r="L522" s="88">
        <f>SUM(F522:K522)</f>
        <v>13157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17027.09</v>
      </c>
      <c r="G523" s="108">
        <f t="shared" ref="G523:L523" si="36">SUM(G520:G522)</f>
        <v>8563.26</v>
      </c>
      <c r="H523" s="108">
        <f t="shared" si="36"/>
        <v>13157</v>
      </c>
      <c r="I523" s="108">
        <f t="shared" si="36"/>
        <v>2595.34</v>
      </c>
      <c r="J523" s="108">
        <f t="shared" si="36"/>
        <v>1333.36</v>
      </c>
      <c r="K523" s="108">
        <f t="shared" si="36"/>
        <v>0</v>
      </c>
      <c r="L523" s="89">
        <f t="shared" si="36"/>
        <v>42676.05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14281.65</v>
      </c>
      <c r="I525" s="18"/>
      <c r="J525" s="18"/>
      <c r="K525" s="18"/>
      <c r="L525" s="88">
        <f>SUM(F525:K525)</f>
        <v>14281.65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14281.65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14281.65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230.61</v>
      </c>
      <c r="I540" s="18"/>
      <c r="J540" s="18"/>
      <c r="K540" s="18"/>
      <c r="L540" s="88">
        <f>SUM(F540:K540)</f>
        <v>230.61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230.61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230.61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17027.09</v>
      </c>
      <c r="G544" s="89">
        <f t="shared" ref="G544:L544" si="41">G523+G528+G533+G538+G543</f>
        <v>8563.26</v>
      </c>
      <c r="H544" s="89">
        <f t="shared" si="41"/>
        <v>27669.260000000002</v>
      </c>
      <c r="I544" s="89">
        <f t="shared" si="41"/>
        <v>2595.34</v>
      </c>
      <c r="J544" s="89">
        <f t="shared" si="41"/>
        <v>1333.36</v>
      </c>
      <c r="K544" s="89">
        <f t="shared" si="41"/>
        <v>0</v>
      </c>
      <c r="L544" s="89">
        <f t="shared" si="41"/>
        <v>57188.310000000005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29519.05</v>
      </c>
      <c r="G548" s="87">
        <f>L525</f>
        <v>14281.65</v>
      </c>
      <c r="H548" s="87">
        <f>L530</f>
        <v>0</v>
      </c>
      <c r="I548" s="87">
        <f>L535</f>
        <v>0</v>
      </c>
      <c r="J548" s="87">
        <f>L540</f>
        <v>230.61</v>
      </c>
      <c r="K548" s="87">
        <f>SUM(F548:J548)</f>
        <v>44031.31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13157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13157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42676.05</v>
      </c>
      <c r="G551" s="89">
        <f t="shared" si="42"/>
        <v>14281.65</v>
      </c>
      <c r="H551" s="89">
        <f t="shared" si="42"/>
        <v>0</v>
      </c>
      <c r="I551" s="89">
        <f t="shared" si="42"/>
        <v>0</v>
      </c>
      <c r="J551" s="89">
        <f t="shared" si="42"/>
        <v>230.61</v>
      </c>
      <c r="K551" s="89">
        <f t="shared" si="42"/>
        <v>57188.31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148978.48000000001</v>
      </c>
      <c r="G574" s="18">
        <v>118257.21</v>
      </c>
      <c r="H574" s="18">
        <v>219648.25</v>
      </c>
      <c r="I574" s="87">
        <f>SUM(F574:H574)</f>
        <v>486883.94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13157</v>
      </c>
      <c r="I578" s="87">
        <f t="shared" si="47"/>
        <v>13157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14814.21</v>
      </c>
      <c r="I590" s="18">
        <v>6666.4</v>
      </c>
      <c r="J590" s="18">
        <v>15554.92</v>
      </c>
      <c r="K590" s="104">
        <f t="shared" ref="K590:K596" si="48">SUM(H590:J590)</f>
        <v>37035.53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230.61</v>
      </c>
      <c r="I591" s="18"/>
      <c r="J591" s="18"/>
      <c r="K591" s="104">
        <f t="shared" si="48"/>
        <v>230.61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2700</v>
      </c>
      <c r="I594" s="18"/>
      <c r="J594" s="18"/>
      <c r="K594" s="104">
        <f t="shared" si="48"/>
        <v>2700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17744.82</v>
      </c>
      <c r="I597" s="108">
        <f>SUM(I590:I596)</f>
        <v>6666.4</v>
      </c>
      <c r="J597" s="108">
        <f>SUM(J590:J596)</f>
        <v>15554.92</v>
      </c>
      <c r="K597" s="108">
        <f>SUM(K590:K596)</f>
        <v>39966.14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2710.86</v>
      </c>
      <c r="I603" s="18"/>
      <c r="J603" s="18"/>
      <c r="K603" s="104">
        <f>SUM(H603:J603)</f>
        <v>2710.86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2710.86</v>
      </c>
      <c r="I604" s="108">
        <f>SUM(I601:I603)</f>
        <v>0</v>
      </c>
      <c r="J604" s="108">
        <f>SUM(J601:J603)</f>
        <v>0</v>
      </c>
      <c r="K604" s="108">
        <f>SUM(K601:K603)</f>
        <v>2710.86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2845.5</v>
      </c>
      <c r="G610" s="18">
        <v>299.14</v>
      </c>
      <c r="H610" s="18"/>
      <c r="I610" s="18"/>
      <c r="J610" s="18"/>
      <c r="K610" s="18"/>
      <c r="L610" s="88">
        <f>SUM(F610:K610)</f>
        <v>3144.64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2845.5</v>
      </c>
      <c r="G613" s="108">
        <f t="shared" si="49"/>
        <v>299.14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3144.64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46197.71</v>
      </c>
      <c r="H616" s="109">
        <f>SUM(F51)</f>
        <v>46197.710000000006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1.1500000000000057</v>
      </c>
      <c r="H617" s="109">
        <f>SUM(G51)</f>
        <v>1.1499999999999999</v>
      </c>
      <c r="I617" s="121" t="s">
        <v>891</v>
      </c>
      <c r="J617" s="109">
        <f>G617-H617</f>
        <v>5.773159728050814E-15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165422.53</v>
      </c>
      <c r="H620" s="109">
        <f>SUM(J51)</f>
        <v>165422.53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40431.230000000003</v>
      </c>
      <c r="H621" s="109">
        <f>F475</f>
        <v>40431.230000000098</v>
      </c>
      <c r="I621" s="121" t="s">
        <v>101</v>
      </c>
      <c r="J621" s="109">
        <f t="shared" ref="J621:J654" si="50">G621-H621</f>
        <v>-9.4587448984384537E-11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1.1499999999999999</v>
      </c>
      <c r="H622" s="109">
        <f>G475</f>
        <v>1.1499999999999773</v>
      </c>
      <c r="I622" s="121" t="s">
        <v>102</v>
      </c>
      <c r="J622" s="109">
        <f t="shared" si="50"/>
        <v>2.2648549702353193E-14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165422.53</v>
      </c>
      <c r="H625" s="109">
        <f>J475</f>
        <v>165422.53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787573.93</v>
      </c>
      <c r="H626" s="104">
        <f>SUM(F467)</f>
        <v>787573.93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962.40000000000009</v>
      </c>
      <c r="H627" s="104">
        <f>SUM(G467)</f>
        <v>962.4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23027.89</v>
      </c>
      <c r="H628" s="104">
        <f>SUM(H467)</f>
        <v>23027.89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762547.73</v>
      </c>
      <c r="H631" s="104">
        <f>SUM(F471)</f>
        <v>762547.73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23027.890000000003</v>
      </c>
      <c r="H632" s="104">
        <f>SUM(H471)</f>
        <v>23027.89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962.4</v>
      </c>
      <c r="H633" s="104">
        <f>I368</f>
        <v>962.4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962.4</v>
      </c>
      <c r="H634" s="104">
        <f>SUM(G471)</f>
        <v>962.4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123262.79</v>
      </c>
      <c r="H638" s="104">
        <f>SUM(F460)</f>
        <v>123262.79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42159.74</v>
      </c>
      <c r="H639" s="104">
        <f>SUM(G460)</f>
        <v>42159.74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165422.53</v>
      </c>
      <c r="H641" s="104">
        <f>SUM(I460)</f>
        <v>165422.53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39966.14</v>
      </c>
      <c r="H646" s="104">
        <f>L207+L225+L243</f>
        <v>39966.14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2710.86</v>
      </c>
      <c r="H647" s="104">
        <f>(J256+J337)-(J254+J335)</f>
        <v>2710.8599999999997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17744.82</v>
      </c>
      <c r="H648" s="104">
        <f>H597</f>
        <v>17744.82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6666.4</v>
      </c>
      <c r="H649" s="104">
        <f>I597</f>
        <v>6666.4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15554.92</v>
      </c>
      <c r="H650" s="104">
        <f>J597</f>
        <v>15554.92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413254.24</v>
      </c>
      <c r="G659" s="19">
        <f>(L228+L308+L358)</f>
        <v>124923.61</v>
      </c>
      <c r="H659" s="19">
        <f>(L246+L327+L359)</f>
        <v>248360.17</v>
      </c>
      <c r="I659" s="19">
        <f>SUM(F659:H659)</f>
        <v>786538.02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83.57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83.57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17744.82</v>
      </c>
      <c r="G661" s="19">
        <f>(L225+L305)-(J225+J305)</f>
        <v>6666.4</v>
      </c>
      <c r="H661" s="19">
        <f>(L243+L324)-(J243+J324)</f>
        <v>15554.92</v>
      </c>
      <c r="I661" s="19">
        <f>SUM(F661:H661)</f>
        <v>39966.14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154833.98000000001</v>
      </c>
      <c r="G662" s="199">
        <f>SUM(G574:G586)+SUM(I601:I603)+L611</f>
        <v>118257.21</v>
      </c>
      <c r="H662" s="199">
        <f>SUM(H574:H586)+SUM(J601:J603)+L612</f>
        <v>232805.25</v>
      </c>
      <c r="I662" s="19">
        <f>SUM(F662:H662)</f>
        <v>505896.44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240591.87</v>
      </c>
      <c r="G663" s="19">
        <f>G659-SUM(G660:G662)</f>
        <v>0</v>
      </c>
      <c r="H663" s="19">
        <f>H659-SUM(H660:H662)</f>
        <v>0</v>
      </c>
      <c r="I663" s="19">
        <f>I659-SUM(I660:I662)</f>
        <v>240591.87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17.5</v>
      </c>
      <c r="G664" s="248"/>
      <c r="H664" s="248"/>
      <c r="I664" s="19">
        <f>SUM(F664:H664)</f>
        <v>17.5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13748.11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13748.11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13748.11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13748.11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LANDAFF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88752.84</v>
      </c>
      <c r="C9" s="229">
        <f>'DOE25'!G196+'DOE25'!G214+'DOE25'!G232+'DOE25'!G275+'DOE25'!G294+'DOE25'!G313</f>
        <v>30806.039999999997</v>
      </c>
    </row>
    <row r="10" spans="1:3" x14ac:dyDescent="0.2">
      <c r="A10" t="s">
        <v>779</v>
      </c>
      <c r="B10" s="240">
        <v>87862.84</v>
      </c>
      <c r="C10" s="240">
        <v>30737.95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890</v>
      </c>
      <c r="C12" s="240">
        <v>68.09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88752.84</v>
      </c>
      <c r="C13" s="231">
        <f>SUM(C10:C12)</f>
        <v>30806.04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17027.09</v>
      </c>
      <c r="C18" s="229">
        <f>'DOE25'!G197+'DOE25'!G215+'DOE25'!G233+'DOE25'!G276+'DOE25'!G295+'DOE25'!G314</f>
        <v>8563.26</v>
      </c>
    </row>
    <row r="19" spans="1:3" x14ac:dyDescent="0.2">
      <c r="A19" t="s">
        <v>779</v>
      </c>
      <c r="B19" s="240">
        <v>3715.5</v>
      </c>
      <c r="C19" s="240">
        <v>463.55</v>
      </c>
    </row>
    <row r="20" spans="1:3" x14ac:dyDescent="0.2">
      <c r="A20" t="s">
        <v>780</v>
      </c>
      <c r="B20" s="240">
        <v>13311.59</v>
      </c>
      <c r="C20" s="240">
        <v>8099.71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17027.09</v>
      </c>
      <c r="C22" s="231">
        <f>SUM(C19:C21)</f>
        <v>8563.26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LANDAFF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633869.44999999995</v>
      </c>
      <c r="D5" s="20">
        <f>SUM('DOE25'!L196:L199)+SUM('DOE25'!L214:L217)+SUM('DOE25'!L232:L235)-F5-G5</f>
        <v>632491.94999999995</v>
      </c>
      <c r="E5" s="243"/>
      <c r="F5" s="255">
        <f>SUM('DOE25'!J196:J199)+SUM('DOE25'!J214:J217)+SUM('DOE25'!J232:J235)</f>
        <v>1377.5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16676.359999999997</v>
      </c>
      <c r="D6" s="20">
        <f>'DOE25'!L201+'DOE25'!L219+'DOE25'!L237-F6-G6</f>
        <v>16676.359999999997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897.86</v>
      </c>
      <c r="D7" s="20">
        <f>'DOE25'!L202+'DOE25'!L220+'DOE25'!L238-F7-G7</f>
        <v>897.86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20019.739999999998</v>
      </c>
      <c r="D8" s="243"/>
      <c r="E8" s="20">
        <f>'DOE25'!L203+'DOE25'!L221+'DOE25'!L239-F8-G8-D9-D11</f>
        <v>20019.739999999998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15828.58</v>
      </c>
      <c r="D9" s="244">
        <v>15828.58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6377</v>
      </c>
      <c r="D10" s="243"/>
      <c r="E10" s="244">
        <v>6377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4602.6000000000004</v>
      </c>
      <c r="D11" s="244">
        <v>4602.6000000000004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30687</v>
      </c>
      <c r="D14" s="20">
        <f>'DOE25'!L206+'DOE25'!L224+'DOE25'!L242-F14-G14</f>
        <v>30687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39966.14</v>
      </c>
      <c r="D15" s="20">
        <f>'DOE25'!L207+'DOE25'!L225+'DOE25'!L243-F15-G15</f>
        <v>39966.14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23027.890000000003</v>
      </c>
      <c r="D31" s="20">
        <f>'DOE25'!L289+'DOE25'!L308+'DOE25'!L327+'DOE25'!L332+'DOE25'!L333+'DOE25'!L334-F31-G31</f>
        <v>21668.2</v>
      </c>
      <c r="E31" s="243"/>
      <c r="F31" s="255">
        <f>'DOE25'!J289+'DOE25'!J308+'DOE25'!J327+'DOE25'!J332+'DOE25'!J333+'DOE25'!J334</f>
        <v>1333.36</v>
      </c>
      <c r="G31" s="53">
        <f>'DOE25'!K289+'DOE25'!K308+'DOE25'!K327+'DOE25'!K332+'DOE25'!K333+'DOE25'!K334</f>
        <v>26.33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762818.68999999983</v>
      </c>
      <c r="E33" s="246">
        <f>SUM(E5:E31)</f>
        <v>26396.739999999998</v>
      </c>
      <c r="F33" s="246">
        <f>SUM(F5:F31)</f>
        <v>2710.8599999999997</v>
      </c>
      <c r="G33" s="246">
        <f>SUM(G5:G31)</f>
        <v>26.33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26396.739999999998</v>
      </c>
      <c r="E35" s="249"/>
    </row>
    <row r="36" spans="2:8" ht="12" thickTop="1" x14ac:dyDescent="0.2">
      <c r="B36" t="s">
        <v>815</v>
      </c>
      <c r="D36" s="20">
        <f>D33</f>
        <v>762818.68999999983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46197.71</v>
      </c>
      <c r="D8" s="95">
        <f>'DOE25'!G9</f>
        <v>-217.67</v>
      </c>
      <c r="E8" s="95">
        <f>'DOE25'!H9</f>
        <v>-1034.4100000000001</v>
      </c>
      <c r="F8" s="95">
        <f>'DOE25'!I9</f>
        <v>0</v>
      </c>
      <c r="G8" s="95">
        <f>'DOE25'!J9</f>
        <v>165422.53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218.82</v>
      </c>
      <c r="E12" s="95">
        <f>'DOE25'!H13</f>
        <v>1034.4100000000001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46197.71</v>
      </c>
      <c r="D18" s="41">
        <f>SUM(D8:D17)</f>
        <v>1.1500000000000057</v>
      </c>
      <c r="E18" s="41">
        <f>SUM(E8:E17)</f>
        <v>0</v>
      </c>
      <c r="F18" s="41">
        <f>SUM(F8:F17)</f>
        <v>0</v>
      </c>
      <c r="G18" s="41">
        <f>SUM(G8:G17)</f>
        <v>165422.53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5766.48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5766.48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165422.53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1.1499999999999999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40431.230000000003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40431.230000000003</v>
      </c>
      <c r="D49" s="41">
        <f>SUM(D34:D48)</f>
        <v>1.1499999999999999</v>
      </c>
      <c r="E49" s="41">
        <f>SUM(E34:E48)</f>
        <v>0</v>
      </c>
      <c r="F49" s="41">
        <f>SUM(F34:F48)</f>
        <v>0</v>
      </c>
      <c r="G49" s="41">
        <f>SUM(G34:G48)</f>
        <v>165422.53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46197.710000000006</v>
      </c>
      <c r="D50" s="41">
        <f>D49+D31</f>
        <v>1.1499999999999999</v>
      </c>
      <c r="E50" s="41">
        <f>E49+E31</f>
        <v>0</v>
      </c>
      <c r="F50" s="41">
        <f>F49+F31</f>
        <v>0</v>
      </c>
      <c r="G50" s="41">
        <f>G49+G31</f>
        <v>165422.53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491498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87.08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83.57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501.92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589</v>
      </c>
      <c r="D61" s="130">
        <f>SUM(D56:D60)</f>
        <v>83.57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492087</v>
      </c>
      <c r="D62" s="22">
        <f>D55+D61</f>
        <v>83.57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164643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120552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285195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285195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15736.47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7328.61</v>
      </c>
      <c r="D87" s="95">
        <f>SUM('DOE25'!G152:G160)</f>
        <v>878.83</v>
      </c>
      <c r="E87" s="95">
        <f>SUM('DOE25'!H152:H160)</f>
        <v>7291.42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2963.32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10291.93</v>
      </c>
      <c r="D90" s="131">
        <f>SUM(D84:D89)</f>
        <v>878.83</v>
      </c>
      <c r="E90" s="131">
        <f>SUM(E84:E89)</f>
        <v>23027.89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787573.93</v>
      </c>
      <c r="D103" s="86">
        <f>D62+D80+D90+D102</f>
        <v>962.40000000000009</v>
      </c>
      <c r="E103" s="86">
        <f>E62+E80+E90+E102</f>
        <v>23027.89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597758.49</v>
      </c>
      <c r="D108" s="24" t="s">
        <v>289</v>
      </c>
      <c r="E108" s="95">
        <f>('DOE25'!L275)+('DOE25'!L294)+('DOE25'!L313)</f>
        <v>15736.470000000001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36110.960000000006</v>
      </c>
      <c r="D109" s="24" t="s">
        <v>289</v>
      </c>
      <c r="E109" s="95">
        <f>('DOE25'!L276)+('DOE25'!L295)+('DOE25'!L314)</f>
        <v>6565.0899999999992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633869.44999999995</v>
      </c>
      <c r="D114" s="86">
        <f>SUM(D108:D113)</f>
        <v>0</v>
      </c>
      <c r="E114" s="86">
        <f>SUM(E108:E113)</f>
        <v>22301.56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16676.359999999997</v>
      </c>
      <c r="D117" s="24" t="s">
        <v>289</v>
      </c>
      <c r="E117" s="95">
        <f>+('DOE25'!L280)+('DOE25'!L299)+('DOE25'!L318)</f>
        <v>700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897.86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40450.92</v>
      </c>
      <c r="D119" s="24" t="s">
        <v>289</v>
      </c>
      <c r="E119" s="95">
        <f>+('DOE25'!L282)+('DOE25'!L301)+('DOE25'!L320)</f>
        <v>26.33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30687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39966.14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962.4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128678.28</v>
      </c>
      <c r="D127" s="86">
        <f>SUM(D117:D126)</f>
        <v>962.4</v>
      </c>
      <c r="E127" s="86">
        <f>SUM(E117:E126)</f>
        <v>726.33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762547.73</v>
      </c>
      <c r="D144" s="86">
        <f>(D114+D127+D143)</f>
        <v>962.4</v>
      </c>
      <c r="E144" s="86">
        <f>(E114+E127+E143)</f>
        <v>23027.890000000003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LANDAFF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13748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13748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613495</v>
      </c>
      <c r="D10" s="182">
        <f>ROUND((C10/$C$28)*100,1)</f>
        <v>78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42676</v>
      </c>
      <c r="D11" s="182">
        <f>ROUND((C11/$C$28)*100,1)</f>
        <v>5.4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17376</v>
      </c>
      <c r="D15" s="182">
        <f t="shared" ref="D15:D27" si="0">ROUND((C15/$C$28)*100,1)</f>
        <v>2.2000000000000002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898</v>
      </c>
      <c r="D16" s="182">
        <f t="shared" si="0"/>
        <v>0.1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40477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30687</v>
      </c>
      <c r="D20" s="182">
        <f t="shared" si="0"/>
        <v>3.9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39966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878.43000000000006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786453.43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786453.43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491498</v>
      </c>
      <c r="D35" s="182">
        <f t="shared" ref="D35:D40" si="1">ROUND((C35/$C$41)*100,1)</f>
        <v>60.6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589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285195</v>
      </c>
      <c r="D37" s="182">
        <f t="shared" si="1"/>
        <v>35.1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34199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811481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LANDAFF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2013-08-22T16:45:41Z</cp:lastPrinted>
  <dcterms:created xsi:type="dcterms:W3CDTF">1997-12-04T19:04:30Z</dcterms:created>
  <dcterms:modified xsi:type="dcterms:W3CDTF">2013-08-26T15:14:28Z</dcterms:modified>
</cp:coreProperties>
</file>