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664" i="1" l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C119" i="2" s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C111" i="2" s="1"/>
  <c r="F6" i="13"/>
  <c r="G6" i="13"/>
  <c r="L201" i="1"/>
  <c r="L219" i="1"/>
  <c r="L237" i="1"/>
  <c r="C15" i="10" s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C21" i="10" s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C11" i="10" s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E119" i="2" s="1"/>
  <c r="L302" i="1"/>
  <c r="L303" i="1"/>
  <c r="L304" i="1"/>
  <c r="L305" i="1"/>
  <c r="L306" i="1"/>
  <c r="L313" i="1"/>
  <c r="L314" i="1"/>
  <c r="L315" i="1"/>
  <c r="L316" i="1"/>
  <c r="E111" i="2" s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9" i="10"/>
  <c r="L249" i="1"/>
  <c r="L331" i="1"/>
  <c r="C23" i="10" s="1"/>
  <c r="L253" i="1"/>
  <c r="C25" i="10"/>
  <c r="L267" i="1"/>
  <c r="L268" i="1"/>
  <c r="L348" i="1"/>
  <c r="L349" i="1"/>
  <c r="I664" i="1"/>
  <c r="I669" i="1"/>
  <c r="G660" i="1"/>
  <c r="F661" i="1"/>
  <c r="G661" i="1"/>
  <c r="H661" i="1"/>
  <c r="I661" i="1" s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K548" i="1" s="1"/>
  <c r="L521" i="1"/>
  <c r="F549" i="1" s="1"/>
  <c r="F551" i="1" s="1"/>
  <c r="L522" i="1"/>
  <c r="F550" i="1" s="1"/>
  <c r="L525" i="1"/>
  <c r="G548" i="1" s="1"/>
  <c r="L526" i="1"/>
  <c r="G549" i="1" s="1"/>
  <c r="L527" i="1"/>
  <c r="G550" i="1" s="1"/>
  <c r="G551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7" i="2" s="1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C109" i="2"/>
  <c r="C110" i="2"/>
  <c r="E110" i="2"/>
  <c r="C112" i="2"/>
  <c r="E112" i="2"/>
  <c r="C113" i="2"/>
  <c r="E113" i="2"/>
  <c r="D114" i="2"/>
  <c r="F114" i="2"/>
  <c r="G114" i="2"/>
  <c r="E117" i="2"/>
  <c r="E120" i="2"/>
  <c r="C121" i="2"/>
  <c r="E121" i="2"/>
  <c r="E122" i="2"/>
  <c r="E123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G155" i="2" s="1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G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G163" i="2" s="1"/>
  <c r="I502" i="1"/>
  <c r="E163" i="2" s="1"/>
  <c r="J502" i="1"/>
  <c r="F163" i="2" s="1"/>
  <c r="F19" i="1"/>
  <c r="G616" i="1" s="1"/>
  <c r="G19" i="1"/>
  <c r="G617" i="1" s="1"/>
  <c r="H19" i="1"/>
  <c r="I19" i="1"/>
  <c r="F32" i="1"/>
  <c r="G32" i="1"/>
  <c r="H32" i="1"/>
  <c r="I32" i="1"/>
  <c r="F50" i="1"/>
  <c r="F51" i="1" s="1"/>
  <c r="H616" i="1" s="1"/>
  <c r="G50" i="1"/>
  <c r="G622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I445" i="1"/>
  <c r="G641" i="1" s="1"/>
  <c r="F451" i="1"/>
  <c r="G451" i="1"/>
  <c r="H451" i="1"/>
  <c r="I451" i="1"/>
  <c r="F459" i="1"/>
  <c r="G459" i="1"/>
  <c r="H459" i="1"/>
  <c r="F460" i="1"/>
  <c r="H638" i="1" s="1"/>
  <c r="J638" i="1" s="1"/>
  <c r="G460" i="1"/>
  <c r="H639" i="1" s="1"/>
  <c r="H460" i="1"/>
  <c r="F469" i="1"/>
  <c r="G469" i="1"/>
  <c r="H469" i="1"/>
  <c r="I469" i="1"/>
  <c r="J469" i="1"/>
  <c r="J475" i="1" s="1"/>
  <c r="H625" i="1" s="1"/>
  <c r="F473" i="1"/>
  <c r="F475" i="1" s="1"/>
  <c r="H621" i="1" s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L613" i="1"/>
  <c r="G618" i="1"/>
  <c r="G619" i="1"/>
  <c r="G621" i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G640" i="1"/>
  <c r="H640" i="1"/>
  <c r="G642" i="1"/>
  <c r="H642" i="1"/>
  <c r="G643" i="1"/>
  <c r="G644" i="1"/>
  <c r="H644" i="1"/>
  <c r="H646" i="1"/>
  <c r="G648" i="1"/>
  <c r="J648" i="1" s="1"/>
  <c r="G650" i="1"/>
  <c r="G651" i="1"/>
  <c r="H651" i="1"/>
  <c r="G652" i="1"/>
  <c r="H652" i="1"/>
  <c r="G653" i="1"/>
  <c r="H653" i="1"/>
  <c r="H654" i="1"/>
  <c r="F191" i="1"/>
  <c r="L255" i="1"/>
  <c r="C18" i="2"/>
  <c r="F31" i="2"/>
  <c r="C26" i="10"/>
  <c r="L350" i="1"/>
  <c r="C69" i="2"/>
  <c r="A40" i="12"/>
  <c r="G161" i="2"/>
  <c r="D61" i="2"/>
  <c r="D62" i="2" s="1"/>
  <c r="E49" i="2"/>
  <c r="D18" i="13"/>
  <c r="C18" i="13" s="1"/>
  <c r="D15" i="13"/>
  <c r="C15" i="13" s="1"/>
  <c r="F102" i="2"/>
  <c r="D18" i="2"/>
  <c r="E18" i="2"/>
  <c r="D17" i="13"/>
  <c r="C17" i="13" s="1"/>
  <c r="G158" i="2"/>
  <c r="C90" i="2"/>
  <c r="G80" i="2"/>
  <c r="F77" i="2"/>
  <c r="F80" i="2" s="1"/>
  <c r="F61" i="2"/>
  <c r="F62" i="2" s="1"/>
  <c r="D31" i="2"/>
  <c r="D49" i="2"/>
  <c r="G156" i="2"/>
  <c r="F49" i="2"/>
  <c r="F50" i="2" s="1"/>
  <c r="F18" i="2"/>
  <c r="G162" i="2"/>
  <c r="E143" i="2"/>
  <c r="G102" i="2"/>
  <c r="E102" i="2"/>
  <c r="C102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E13" i="13"/>
  <c r="C13" i="13" s="1"/>
  <c r="E77" i="2"/>
  <c r="E80" i="2" s="1"/>
  <c r="L426" i="1"/>
  <c r="H111" i="1"/>
  <c r="F111" i="1"/>
  <c r="J640" i="1"/>
  <c r="J570" i="1"/>
  <c r="K570" i="1"/>
  <c r="L432" i="1"/>
  <c r="L418" i="1"/>
  <c r="D80" i="2"/>
  <c r="I168" i="1"/>
  <c r="H168" i="1"/>
  <c r="E50" i="2"/>
  <c r="J642" i="1"/>
  <c r="I475" i="1"/>
  <c r="H624" i="1" s="1"/>
  <c r="J624" i="1" s="1"/>
  <c r="G475" i="1"/>
  <c r="H622" i="1" s="1"/>
  <c r="F168" i="1"/>
  <c r="J139" i="1"/>
  <c r="F570" i="1"/>
  <c r="I551" i="1"/>
  <c r="G22" i="2"/>
  <c r="K544" i="1"/>
  <c r="J551" i="1"/>
  <c r="H551" i="1"/>
  <c r="C29" i="10"/>
  <c r="H139" i="1"/>
  <c r="L400" i="1"/>
  <c r="C138" i="2" s="1"/>
  <c r="L392" i="1"/>
  <c r="A13" i="12"/>
  <c r="F22" i="13"/>
  <c r="H25" i="13"/>
  <c r="C25" i="13" s="1"/>
  <c r="H570" i="1"/>
  <c r="L559" i="1"/>
  <c r="J544" i="1"/>
  <c r="G191" i="1"/>
  <c r="H191" i="1"/>
  <c r="C35" i="10"/>
  <c r="L308" i="1"/>
  <c r="C49" i="2"/>
  <c r="J654" i="1"/>
  <c r="L569" i="1"/>
  <c r="I570" i="1"/>
  <c r="I544" i="1"/>
  <c r="J635" i="1"/>
  <c r="G36" i="2"/>
  <c r="L564" i="1"/>
  <c r="G544" i="1"/>
  <c r="C22" i="13"/>
  <c r="C137" i="2"/>
  <c r="I459" i="1" l="1"/>
  <c r="I460" i="1" s="1"/>
  <c r="H641" i="1" s="1"/>
  <c r="J643" i="1"/>
  <c r="A31" i="12"/>
  <c r="K597" i="1"/>
  <c r="G646" i="1" s="1"/>
  <c r="J646" i="1" s="1"/>
  <c r="J650" i="1"/>
  <c r="K549" i="1"/>
  <c r="L523" i="1"/>
  <c r="L528" i="1"/>
  <c r="L544" i="1" s="1"/>
  <c r="K550" i="1"/>
  <c r="H544" i="1"/>
  <c r="K502" i="1"/>
  <c r="G159" i="2"/>
  <c r="K499" i="1"/>
  <c r="J621" i="1"/>
  <c r="C50" i="2"/>
  <c r="J616" i="1"/>
  <c r="J622" i="1"/>
  <c r="G51" i="1"/>
  <c r="H617" i="1" s="1"/>
  <c r="J639" i="1"/>
  <c r="H475" i="1"/>
  <c r="H623" i="1" s="1"/>
  <c r="J623" i="1" s="1"/>
  <c r="J644" i="1"/>
  <c r="I368" i="1"/>
  <c r="H633" i="1" s="1"/>
  <c r="J633" i="1" s="1"/>
  <c r="F660" i="1"/>
  <c r="D126" i="2"/>
  <c r="D127" i="2" s="1"/>
  <c r="D144" i="2" s="1"/>
  <c r="H660" i="1"/>
  <c r="L361" i="1"/>
  <c r="C27" i="10" s="1"/>
  <c r="K337" i="1"/>
  <c r="K351" i="1" s="1"/>
  <c r="H337" i="1"/>
  <c r="H351" i="1" s="1"/>
  <c r="F337" i="1"/>
  <c r="F351" i="1" s="1"/>
  <c r="E118" i="2"/>
  <c r="E127" i="2" s="1"/>
  <c r="E144" i="2" s="1"/>
  <c r="L327" i="1"/>
  <c r="J337" i="1"/>
  <c r="J351" i="1" s="1"/>
  <c r="E109" i="2"/>
  <c r="E114" i="2" s="1"/>
  <c r="L289" i="1"/>
  <c r="G337" i="1"/>
  <c r="G351" i="1" s="1"/>
  <c r="C10" i="10"/>
  <c r="C32" i="10"/>
  <c r="H33" i="13"/>
  <c r="C124" i="2"/>
  <c r="E16" i="13"/>
  <c r="C16" i="13" s="1"/>
  <c r="G649" i="1"/>
  <c r="C123" i="2"/>
  <c r="D14" i="13"/>
  <c r="C14" i="13" s="1"/>
  <c r="C20" i="10"/>
  <c r="C122" i="2"/>
  <c r="D12" i="13"/>
  <c r="C12" i="13" s="1"/>
  <c r="C120" i="2"/>
  <c r="C18" i="10"/>
  <c r="C17" i="10"/>
  <c r="E8" i="13"/>
  <c r="C8" i="13" s="1"/>
  <c r="C16" i="10"/>
  <c r="K256" i="1"/>
  <c r="K270" i="1" s="1"/>
  <c r="D7" i="13"/>
  <c r="C7" i="13" s="1"/>
  <c r="C118" i="2"/>
  <c r="J256" i="1"/>
  <c r="J270" i="1" s="1"/>
  <c r="H256" i="1"/>
  <c r="H270" i="1" s="1"/>
  <c r="C117" i="2"/>
  <c r="D6" i="13"/>
  <c r="C6" i="13" s="1"/>
  <c r="D5" i="13"/>
  <c r="C5" i="13" s="1"/>
  <c r="C13" i="10"/>
  <c r="L228" i="1"/>
  <c r="G659" i="1" s="1"/>
  <c r="G663" i="1" s="1"/>
  <c r="G666" i="1" s="1"/>
  <c r="L210" i="1"/>
  <c r="I256" i="1"/>
  <c r="I270" i="1" s="1"/>
  <c r="G256" i="1"/>
  <c r="G270" i="1" s="1"/>
  <c r="C108" i="2"/>
  <c r="C114" i="2" s="1"/>
  <c r="L246" i="1"/>
  <c r="F256" i="1"/>
  <c r="F270" i="1" s="1"/>
  <c r="C80" i="2"/>
  <c r="C103" i="2" s="1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J651" i="1"/>
  <c r="J641" i="1"/>
  <c r="G570" i="1"/>
  <c r="I433" i="1"/>
  <c r="G433" i="1"/>
  <c r="I662" i="1"/>
  <c r="E33" i="13" l="1"/>
  <c r="D35" i="13" s="1"/>
  <c r="K551" i="1"/>
  <c r="H645" i="1"/>
  <c r="J645" i="1" s="1"/>
  <c r="I660" i="1"/>
  <c r="G634" i="1"/>
  <c r="J634" i="1" s="1"/>
  <c r="L337" i="1"/>
  <c r="L351" i="1" s="1"/>
  <c r="G632" i="1" s="1"/>
  <c r="J632" i="1" s="1"/>
  <c r="H659" i="1"/>
  <c r="H663" i="1" s="1"/>
  <c r="H671" i="1" s="1"/>
  <c r="C6" i="10" s="1"/>
  <c r="H647" i="1"/>
  <c r="J647" i="1" s="1"/>
  <c r="F659" i="1"/>
  <c r="F663" i="1" s="1"/>
  <c r="F671" i="1" s="1"/>
  <c r="C4" i="10" s="1"/>
  <c r="D31" i="13"/>
  <c r="C31" i="13" s="1"/>
  <c r="C127" i="2"/>
  <c r="C144" i="2" s="1"/>
  <c r="C28" i="10"/>
  <c r="D22" i="10" s="1"/>
  <c r="L256" i="1"/>
  <c r="L270" i="1" s="1"/>
  <c r="G631" i="1" s="1"/>
  <c r="J631" i="1" s="1"/>
  <c r="G671" i="1"/>
  <c r="C5" i="10" s="1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H666" i="1" l="1"/>
  <c r="D33" i="13"/>
  <c r="D36" i="13" s="1"/>
  <c r="I659" i="1"/>
  <c r="I663" i="1" s="1"/>
  <c r="I671" i="1" s="1"/>
  <c r="C7" i="10" s="1"/>
  <c r="F666" i="1"/>
  <c r="D15" i="10"/>
  <c r="D25" i="10"/>
  <c r="D20" i="10"/>
  <c r="D19" i="10"/>
  <c r="D27" i="10"/>
  <c r="D17" i="10"/>
  <c r="D24" i="10"/>
  <c r="D18" i="10"/>
  <c r="D12" i="10"/>
  <c r="D10" i="10"/>
  <c r="D26" i="10"/>
  <c r="C30" i="10"/>
  <c r="D16" i="10"/>
  <c r="D23" i="10"/>
  <c r="D13" i="10"/>
  <c r="D11" i="10"/>
  <c r="D21" i="10"/>
  <c r="H655" i="1"/>
  <c r="C41" i="10"/>
  <c r="D38" i="10" s="1"/>
  <c r="I66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<sst xmlns="http://schemas.openxmlformats.org/spreadsheetml/2006/main" count="3948" uniqueCount="914">
  <si>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</si>
  <si>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</si>
  <si>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</si>
  <si>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</si>
  <si>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</si>
  <si>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</si>
  <si>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</si>
  <si>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</si>
  <si>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</si>
  <si>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</si>
  <si>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</si>
  <si>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</si>
  <si>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</si>
  <si>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</si>
  <si>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</si>
  <si>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</si>
  <si>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</si>
  <si>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</si>
  <si>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</si>
  <si>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</si>
  <si>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</si>
  <si>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</si>
  <si>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</si>
  <si>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</si>
  <si>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</si>
  <si>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</si>
  <si>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</si>
  <si>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</si>
  <si>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</si>
  <si>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</si>
  <si>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</si>
  <si>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</si>
  <si>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</si>
  <si>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</si>
  <si>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</si>
  <si>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</si>
  <si>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</si>
  <si>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</si>
  <si>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</si>
  <si>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</si>
  <si>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</si>
  <si>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</si>
  <si>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</si>
  <si>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</si>
  <si>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</si>
  <si>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</si>
  <si>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</si>
  <si>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</si>
  <si>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</si>
  <si>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</si>
  <si>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</si>
  <si>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</si>
  <si>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</si>
  <si>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</si>
  <si>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</si>
  <si>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</si>
  <si>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</si>
  <si>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</si>
  <si>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</si>
  <si>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</si>
  <si>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</si>
  <si>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</si>
  <si>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</si>
  <si>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</si>
  <si>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</si>
  <si>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</si>
  <si>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</si>
  <si>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</si>
  <si>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</si>
  <si>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</si>
  <si>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</si>
  <si>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</si>
  <si>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</si>
  <si>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</si>
  <si>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</si>
  <si>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</si>
  <si>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</si>
  <si>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</si>
  <si>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</si>
  <si>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</si>
  <si>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</si>
  <si>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</si>
  <si>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</si>
  <si>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</si>
  <si>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</si>
  <si>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</si>
  <si>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</si>
  <si>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</si>
  <si>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</si>
  <si>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</si>
  <si>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</si>
  <si>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</si>
  <si>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</si>
  <si>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</si>
  <si>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</si>
  <si>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</si>
  <si>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</si>
  <si>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</si>
  <si>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</si>
  <si>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</si>
  <si>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</si>
  <si>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</si>
  <si>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</si>
  <si>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</si>
  <si>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</si>
  <si>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</si>
  <si>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</si>
  <si>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</si>
  <si>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</si>
  <si>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</si>
  <si>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</si>
  <si>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</si>
  <si>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</si>
  <si>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</si>
  <si>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</si>
  <si>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</si>
  <si>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</si>
  <si>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</si>
  <si>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</si>
  <si>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</si>
  <si>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</si>
  <si>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</si>
  <si>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</si>
  <si>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</si>
  <si>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</si>
  <si>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</si>
  <si>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</si>
  <si>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</si>
  <si>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</si>
  <si>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</si>
  <si>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</si>
  <si>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</si>
  <si>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</si>
  <si>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</si>
  <si>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</si>
  <si>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</si>
  <si>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</si>
  <si>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</si>
  <si>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</si>
  <si>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</si>
  <si>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</si>
  <si>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</si>
  <si>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</si>
  <si>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</si>
  <si>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</si>
  <si>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</si>
  <si>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</si>
  <si>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</si>
  <si>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</si>
  <si>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</si>
  <si>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</si>
  <si>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</si>
  <si>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</si>
  <si>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</si>
  <si>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</si>
  <si>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</si>
  <si>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</si>
  <si>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</si>
  <si>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</si>
  <si>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</si>
  <si>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</si>
  <si>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</si>
  <si>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</si>
  <si>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</si>
  <si>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</si>
  <si>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</si>
  <si>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</si>
  <si>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</si>
  <si>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</si>
  <si>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</si>
  <si>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</si>
  <si>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</si>
  <si>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</si>
  <si>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</si>
  <si>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</si>
  <si>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</si>
  <si>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</si>
  <si>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</si>
  <si>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</si>
  <si>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</si>
  <si>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</si>
  <si>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</si>
  <si>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</si>
  <si>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</si>
  <si>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</si>
  <si>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</si>
  <si>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</si>
  <si>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</si>
  <si>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</si>
  <si>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</si>
  <si>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</si>
  <si>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</si>
  <si>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</si>
  <si>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</si>
  <si>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</si>
  <si>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</si>
  <si>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</si>
  <si>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</si>
  <si>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</si>
  <si>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</si>
  <si>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</si>
  <si>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</si>
  <si>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</si>
  <si>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</si>
  <si>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</si>
  <si>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</si>
  <si>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</si>
  <si>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</si>
  <si>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</si>
  <si>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</si>
  <si>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</si>
  <si>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</si>
  <si>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</si>
  <si>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</si>
  <si>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</si>
  <si>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</si>
  <si>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</si>
  <si>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</si>
  <si>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</si>
  <si>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</si>
  <si>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</si>
  <si>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</si>
  <si>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</si>
  <si>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</si>
  <si>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</si>
  <si>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</si>
  <si>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</si>
  <si>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</si>
  <si>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</si>
  <si>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</si>
  <si>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</si>
  <si>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</si>
  <si>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</si>
  <si>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</si>
  <si>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</si>
  <si>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</si>
  <si>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</si>
  <si>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</si>
  <si>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</si>
  <si>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</si>
  <si>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</si>
  <si>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</si>
  <si>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</si>
  <si>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</si>
  <si>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</si>
  <si>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</si>
  <si>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</si>
  <si>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</si>
  <si>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</si>
  <si>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</si>
  <si>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</si>
  <si>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</si>
  <si>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</si>
  <si>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</si>
  <si>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</si>
  <si>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</si>
  <si>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</si>
  <si>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</si>
  <si>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</si>
  <si>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</si>
  <si>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</si>
  <si>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</si>
  <si>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</si>
  <si>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</si>
  <si>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</si>
  <si>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</si>
  <si>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</si>
  <si>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</si>
  <si>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</si>
  <si>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</si>
  <si>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</si>
  <si>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</si>
  <si>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</si>
  <si>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</si>
  <si>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</si>
  <si>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</si>
  <si>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</si>
  <si>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</si>
  <si>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</si>
  <si>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</si>
  <si>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</si>
  <si>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</si>
  <si>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</si>
  <si>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</si>
  <si>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</si>
  <si>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</si>
  <si>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</si>
  <si>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</si>
  <si>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</si>
  <si>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</si>
  <si>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</si>
  <si>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</si>
  <si>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</si>
  <si>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</si>
  <si>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</si>
  <si>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</si>
  <si>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</si>
  <si>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</si>
  <si>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</si>
  <si>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</si>
  <si>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</si>
  <si>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</si>
  <si>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</si>
  <si>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</si>
  <si>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</si>
  <si>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</si>
  <si>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</si>
  <si>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</si>
  <si>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</si>
  <si>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</si>
  <si>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</si>
  <si>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</si>
  <si>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</si>
  <si>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</si>
  <si>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</si>
  <si>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</si>
  <si>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</si>
  <si>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</si>
  <si>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</si>
  <si>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</si>
  <si>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</si>
  <si>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</si>
  <si>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</si>
  <si>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</si>
  <si>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</si>
  <si>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</si>
  <si>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</si>
  <si>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</si>
  <si>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</si>
  <si>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</si>
  <si>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</si>
  <si>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</si>
  <si>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</si>
  <si>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</si>
  <si>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</si>
  <si>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</si>
  <si>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</si>
  <si>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</si>
  <si>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</si>
  <si>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</si>
  <si>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</si>
  <si>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</si>
  <si>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</si>
  <si>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</si>
  <si>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</si>
  <si>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</si>
  <si>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</si>
  <si>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</si>
  <si>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</si>
  <si>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</si>
  <si>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</si>
  <si>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</si>
  <si>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</si>
  <si>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</si>
  <si>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</si>
  <si>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</si>
  <si>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</si>
  <si>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</si>
  <si>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</si>
  <si>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</si>
  <si>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</si>
  <si>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</si>
  <si>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</si>
  <si>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</si>
  <si>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</si>
  <si>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</si>
  <si>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</si>
  <si>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</si>
  <si>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</si>
  <si>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</si>
  <si>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</si>
  <si>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</si>
  <si>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</si>
  <si>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</si>
  <si>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</si>
  <si>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</si>
  <si>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</si>
  <si>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</si>
  <si>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</si>
  <si>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</si>
  <si>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</si>
  <si>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</si>
  <si>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</si>
  <si>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</si>
  <si>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</si>
  <si>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</si>
  <si>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</si>
  <si>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</si>
  <si>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</si>
  <si>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</si>
  <si>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</si>
  <si>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</si>
  <si>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</si>
  <si>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</si>
  <si>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</si>
  <si>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</si>
  <si>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</si>
  <si>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</si>
  <si>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</si>
  <si>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</si>
  <si>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</si>
  <si>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</si>
  <si>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</si>
  <si>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</si>
  <si>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</si>
  <si>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</si>
  <si>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</si>
  <si>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</si>
  <si>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</si>
  <si>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</si>
  <si>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</si>
  <si>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</si>
  <si>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</si>
  <si>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</si>
  <si>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</si>
  <si>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</si>
  <si>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</si>
  <si>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</si>
  <si>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</si>
  <si>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</si>
  <si>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</si>
  <si>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</si>
  <si>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</si>
  <si>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</si>
  <si>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</si>
  <si>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</si>
  <si>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</si>
  <si>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</si>
  <si>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</si>
  <si>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</si>
  <si>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</si>
  <si>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</si>
  <si>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</si>
  <si>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</si>
  <si>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</si>
  <si>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</si>
  <si>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</si>
  <si>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</si>
  <si>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</si>
  <si>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</si>
  <si>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</si>
  <si>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</si>
  <si>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</si>
  <si>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</si>
  <si>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</si>
  <si>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</si>
  <si>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</si>
  <si>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</si>
  <si>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</si>
  <si>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</si>
  <si>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</si>
  <si>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</si>
  <si>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</si>
  <si>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</si>
  <si>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</si>
  <si>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</si>
  <si>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</si>
  <si>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</si>
  <si>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</si>
  <si>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</si>
  <si>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</si>
  <si>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</si>
  <si>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</si>
  <si>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</si>
  <si>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</si>
  <si>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</si>
  <si>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</si>
  <si>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</si>
  <si>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</si>
  <si>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</si>
  <si>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</si>
  <si>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</si>
  <si>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</si>
  <si>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</si>
  <si>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</si>
  <si>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</si>
  <si>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</si>
  <si>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</si>
  <si>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</si>
  <si>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</si>
  <si>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</si>
  <si>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</si>
  <si>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</si>
  <si>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</si>
  <si>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</si>
  <si>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</si>
  <si>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</si>
  <si>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</si>
  <si>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</si>
  <si>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</si>
  <si>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</si>
  <si>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</si>
  <si>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</si>
  <si>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</si>
  <si>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</si>
  <si>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</si>
  <si>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</si>
  <si>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</si>
  <si>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</si>
  <si>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</si>
  <si>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</si>
  <si>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</si>
  <si>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</si>
  <si>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</si>
  <si>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</si>
  <si>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</si>
  <si>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</si>
  <si>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</si>
  <si>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</si>
  <si>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</si>
  <si>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</si>
  <si>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</si>
  <si>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</si>
  <si>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</si>
  <si>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</si>
  <si>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</si>
  <si>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</si>
  <si>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</si>
  <si>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</si>
  <si>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</si>
  <si>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</si>
  <si>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</si>
  <si>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</si>
  <si>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</si>
  <si>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</si>
  <si>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</si>
  <si>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</si>
  <si>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</si>
  <si>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</si>
  <si>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</si>
  <si>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</si>
  <si>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</si>
  <si>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</si>
  <si>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</si>
  <si>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</si>
  <si>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</si>
  <si>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</si>
  <si>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</si>
  <si>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</si>
  <si>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</si>
  <si>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</si>
  <si>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</si>
  <si>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</si>
  <si>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</si>
  <si>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</si>
  <si>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</si>
  <si>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</si>
  <si>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</si>
  <si>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</si>
  <si>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</si>
  <si>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</si>
  <si>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</si>
  <si>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</si>
  <si>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</si>
  <si>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</si>
  <si>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</si>
  <si>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</si>
  <si>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</si>
  <si>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</si>
  <si>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</si>
  <si>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</si>
  <si>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</si>
  <si>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</si>
  <si>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</si>
  <si>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</si>
  <si>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</si>
  <si>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</si>
  <si>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</si>
  <si>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</si>
  <si>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</si>
  <si>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</si>
  <si>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</si>
  <si>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</si>
  <si>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</si>
  <si>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</si>
  <si>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</si>
  <si>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</si>
  <si>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</si>
  <si>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</si>
  <si>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</si>
  <si>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</si>
  <si>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</si>
  <si>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</si>
  <si>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</si>
  <si>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</si>
  <si>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</si>
  <si>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</si>
  <si>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</si>
  <si>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</si>
  <si>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</si>
  <si>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</si>
  <si>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</si>
  <si>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</si>
  <si>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</si>
  <si>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</si>
  <si>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</si>
  <si>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</si>
  <si>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</si>
  <si>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</si>
  <si>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</si>
  <si>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</si>
  <si>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</si>
  <si>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</si>
  <si>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</si>
  <si>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</si>
  <si>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</si>
  <si>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</si>
  <si>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</si>
  <si>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</si>
  <si>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</si>
  <si>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</si>
  <si>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</si>
  <si>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</si>
  <si>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</si>
  <si>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</si>
  <si>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</si>
  <si>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</si>
  <si>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</si>
  <si>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</si>
  <si>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</si>
  <si>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</si>
  <si>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</si>
  <si>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</si>
  <si>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</si>
  <si>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</si>
  <si>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</si>
  <si>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</si>
  <si>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</si>
  <si>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</si>
  <si>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</si>
  <si>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</si>
  <si>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</si>
  <si>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</si>
  <si>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</si>
  <si>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</si>
  <si>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</si>
  <si>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</si>
  <si>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</si>
  <si>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</si>
  <si>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</si>
  <si>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</si>
  <si>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</si>
  <si>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</si>
  <si>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</si>
  <si>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</si>
  <si>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</si>
  <si>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</si>
  <si>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</si>
  <si>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</si>
  <si>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</si>
  <si>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</si>
  <si>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</si>
  <si>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</si>
  <si>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</si>
  <si>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</si>
  <si>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</si>
  <si>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</si>
  <si>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</si>
  <si>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</si>
  <si>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</si>
  <si>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</si>
  <si>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</si>
  <si>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</si>
  <si>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</si>
  <si>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</si>
  <si>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</si>
  <si>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</si>
  <si>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</si>
  <si>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</si>
  <si>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</si>
  <si>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</si>
  <si>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</si>
  <si>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</si>
  <si>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</si>
  <si>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</si>
  <si>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</si>
  <si>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</si>
  <si>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</si>
  <si>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</si>
  <si>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</si>
  <si>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</si>
  <si>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</si>
  <si>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</si>
  <si>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</si>
  <si>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</si>
  <si>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</si>
  <si>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</si>
  <si>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</si>
  <si>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</si>
  <si>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</si>
  <si>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</si>
  <si>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</si>
  <si>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</si>
  <si>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</si>
  <si>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</si>
  <si>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</si>
  <si>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</si>
  <si>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</si>
  <si>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</si>
  <si>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</si>
  <si>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</si>
  <si>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</si>
  <si>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</si>
  <si>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</si>
  <si>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</si>
  <si>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</si>
  <si>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</si>
  <si>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</si>
  <si>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</si>
  <si>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</si>
  <si>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</si>
  <si>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</si>
  <si>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</si>
  <si>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</si>
  <si>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</si>
  <si>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</si>
  <si>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</si>
  <si>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</si>
  <si>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</si>
  <si>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</si>
  <si>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</si>
  <si>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</si>
  <si>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</si>
  <si>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</si>
  <si>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</si>
  <si>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</si>
  <si>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</si>
  <si>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</si>
  <si>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</si>
  <si>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</si>
  <si>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</si>
  <si>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</si>
  <si>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</si>
  <si>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</si>
  <si>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</si>
  <si>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</si>
  <si>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</si>
  <si>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</si>
  <si>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</si>
  <si>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</si>
  <si>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</si>
  <si>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</si>
  <si>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</si>
  <si>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</si>
  <si>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</si>
  <si>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</si>
  <si>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</si>
  <si>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</si>
  <si>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</si>
  <si>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</si>
  <si>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</si>
  <si>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</si>
  <si>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</si>
  <si>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</si>
  <si>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</si>
  <si>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</si>
  <si>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</si>
  <si>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</si>
  <si>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</si>
  <si>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</si>
  <si>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</si>
  <si>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</si>
  <si>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</si>
  <si>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</si>
  <si>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</si>
  <si>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</si>
  <si>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</si>
  <si>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</si>
  <si>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</si>
  <si>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</si>
  <si>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</si>
  <si>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</si>
  <si>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</si>
  <si>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</si>
  <si>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</si>
  <si>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</si>
  <si>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</si>
  <si>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</si>
  <si>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</si>
  <si>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</si>
  <si>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</si>
  <si>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</si>
  <si>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</si>
  <si>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</si>
  <si>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</si>
  <si>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</si>
  <si>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</si>
  <si>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</si>
  <si>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</si>
  <si>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</si>
  <si>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</si>
  <si>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</si>
  <si>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</si>
  <si>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</si>
  <si>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</si>
  <si>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</si>
  <si>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</si>
  <si>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</si>
  <si>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</si>
  <si>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</si>
  <si>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</si>
  <si>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</si>
  <si>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</si>
  <si>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</si>
  <si>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</si>
  <si>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</si>
  <si>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</si>
  <si>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</si>
  <si>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</si>
  <si>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</si>
  <si>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</si>
  <si>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</si>
  <si>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</si>
  <si>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</si>
  <si>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</si>
  <si>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</si>
  <si>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</si>
  <si>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</si>
  <si>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</si>
  <si>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</si>
  <si>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</si>
  <si>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</si>
  <si>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</si>
  <si>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</si>
  <si>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</si>
  <si>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</si>
  <si>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</si>
  <si>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</si>
  <si>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</si>
  <si>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</si>
  <si>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</si>
  <si>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</si>
  <si>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</si>
  <si>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</si>
  <si>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</si>
  <si>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</si>
  <si>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</si>
  <si>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</si>
  <si>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</si>
  <si>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</si>
  <si>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</si>
  <si>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</si>
  <si>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</si>
  <si>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</si>
  <si>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</si>
  <si>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</si>
  <si>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</si>
  <si>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</si>
  <si>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</si>
  <si>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</si>
  <si>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</si>
  <si>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</si>
  <si>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</si>
  <si>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</si>
  <si>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</si>
  <si>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</si>
  <si>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</si>
  <si>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</si>
  <si>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</si>
  <si>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</si>
  <si>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</si>
  <si>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</si>
  <si>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</si>
  <si>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</si>
  <si>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</si>
  <si>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</si>
  <si>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</si>
  <si>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</si>
  <si>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</si>
  <si>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</si>
  <si>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</si>
  <si>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</si>
  <si>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</si>
  <si>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</si>
  <si>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</si>
  <si>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</si>
  <si>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</si>
  <si>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</si>
  <si>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</si>
  <si>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</si>
  <si>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</si>
  <si>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</si>
  <si>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</si>
  <si>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</si>
  <si>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</si>
  <si>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</si>
  <si>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</si>
  <si>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</si>
  <si>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</si>
  <si>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</si>
  <si>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</si>
  <si>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</si>
  <si>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</si>
  <si>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</si>
  <si>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</si>
  <si>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</si>
  <si>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</si>
  <si>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</si>
  <si>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</si>
  <si>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</si>
  <si>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</si>
  <si>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</si>
  <si>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</si>
  <si>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</si>
  <si>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</si>
  <si>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</si>
  <si>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</si>
  <si>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</si>
  <si>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</si>
  <si>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LISBON REGIONAL</t>
  </si>
  <si>
    <t>02/93</t>
  </si>
  <si>
    <t>07/02</t>
  </si>
  <si>
    <t>02/13</t>
  </si>
  <si>
    <t>08/12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</si>
</sst>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306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149330.46</v>
      </c>
      <c r="G9" s="18">
        <v>-18189.46</v>
      </c>
      <c r="H9" s="18">
        <v>-96139.28</v>
      </c>
      <c r="I9" s="18"/>
      <c r="J9" s="67">
        <f>SUM(I438)</f>
        <v>108599.98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6263.93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12525.53</v>
      </c>
      <c r="H13" s="18">
        <v>96319.54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19110.07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168440.53</v>
      </c>
      <c r="G19" s="41">
        <f>SUM(G9:G18)</f>
        <v>600.00000000000182</v>
      </c>
      <c r="H19" s="41">
        <f>SUM(H9:H18)</f>
        <v>180.25999999999476</v>
      </c>
      <c r="I19" s="41">
        <f>SUM(I9:I18)</f>
        <v>0</v>
      </c>
      <c r="J19" s="41">
        <f>SUM(J9:J18)</f>
        <v>108599.98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69024.960000000006</v>
      </c>
      <c r="G25" s="145">
        <v>600</v>
      </c>
      <c r="H25" s="18">
        <v>180.26</v>
      </c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69024.960000000006</v>
      </c>
      <c r="G32" s="41">
        <f>SUM(G22:G31)</f>
        <v>600</v>
      </c>
      <c r="H32" s="41">
        <f>SUM(H22:H31)</f>
        <v>180.26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108599.98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>
        <v>0</v>
      </c>
      <c r="H48" s="18">
        <v>0</v>
      </c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79415.570000000007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99415.57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108599.98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168440.53000000003</v>
      </c>
      <c r="G51" s="41">
        <f>G50+G32</f>
        <v>600</v>
      </c>
      <c r="H51" s="41">
        <f>H50+H32</f>
        <v>180.26</v>
      </c>
      <c r="I51" s="41">
        <f>I50+I32</f>
        <v>0</v>
      </c>
      <c r="J51" s="41">
        <f>J50+J32</f>
        <v>108599.98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2072029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2072029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13705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638846.31999999995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38397.06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690948.37999999989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413.3</v>
      </c>
      <c r="G95" s="18"/>
      <c r="H95" s="18"/>
      <c r="I95" s="18"/>
      <c r="J95" s="18">
        <v>87.48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35935.49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45035.34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45448.639999999999</v>
      </c>
      <c r="G110" s="41">
        <f>SUM(G95:G109)</f>
        <v>35935.49</v>
      </c>
      <c r="H110" s="41">
        <f>SUM(H95:H109)</f>
        <v>0</v>
      </c>
      <c r="I110" s="41">
        <f>SUM(I95:I109)</f>
        <v>0</v>
      </c>
      <c r="J110" s="41">
        <f>SUM(J95:J109)</f>
        <v>87.48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2808426.02</v>
      </c>
      <c r="G111" s="41">
        <f>G59+G110</f>
        <v>35935.49</v>
      </c>
      <c r="H111" s="41">
        <f>H59+H78+H93+H110</f>
        <v>0</v>
      </c>
      <c r="I111" s="41">
        <f>I59+I110</f>
        <v>0</v>
      </c>
      <c r="J111" s="41">
        <f>J59+J110</f>
        <v>87.48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2022375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402474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2424849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113745.38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126395.82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7282.06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1856.34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247423.26</v>
      </c>
      <c r="G135" s="41">
        <f>SUM(G122:G134)</f>
        <v>1856.34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2672272.2599999998</v>
      </c>
      <c r="G139" s="41">
        <f>G120+SUM(G135:G136)</f>
        <v>1856.34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>
        <v>14724.35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14724.35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133613.04999999999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69820.429999999993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5701.41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82660.320000000007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118499.12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83691.66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83691.66</v>
      </c>
      <c r="G161" s="41">
        <f>SUM(G149:G160)</f>
        <v>82660.320000000007</v>
      </c>
      <c r="H161" s="41">
        <f>SUM(H149:H160)</f>
        <v>327634.01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881.42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84573.08</v>
      </c>
      <c r="G168" s="41">
        <f>G146+G161+SUM(G162:G167)</f>
        <v>82660.320000000007</v>
      </c>
      <c r="H168" s="41">
        <f>H146+H161+SUM(H162:H167)</f>
        <v>342358.36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6263.93</v>
      </c>
      <c r="H178" s="18"/>
      <c r="I178" s="18"/>
      <c r="J178" s="18">
        <v>20000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6263.93</v>
      </c>
      <c r="H182" s="41">
        <f>SUM(H178:H181)</f>
        <v>0</v>
      </c>
      <c r="I182" s="41">
        <f>SUM(I178:I181)</f>
        <v>0</v>
      </c>
      <c r="J182" s="41">
        <f>SUM(J178:J181)</f>
        <v>20000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30798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30798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30798</v>
      </c>
      <c r="G191" s="41">
        <f>G182+SUM(G187:G190)</f>
        <v>6263.93</v>
      </c>
      <c r="H191" s="41">
        <f>+H182+SUM(H187:H190)</f>
        <v>0</v>
      </c>
      <c r="I191" s="41">
        <f>I176+I182+SUM(I187:I190)</f>
        <v>0</v>
      </c>
      <c r="J191" s="41">
        <f>J182</f>
        <v>20000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5596069.3599999994</v>
      </c>
      <c r="G192" s="47">
        <f>G111+G139+G168+G191</f>
        <v>126716.07999999999</v>
      </c>
      <c r="H192" s="47">
        <f>H111+H139+H168+H191</f>
        <v>342358.36</v>
      </c>
      <c r="I192" s="47">
        <f>I111+I139+I168+I191</f>
        <v>0</v>
      </c>
      <c r="J192" s="47">
        <f>J111+J139+J191</f>
        <v>20087.48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672112.19</v>
      </c>
      <c r="G196" s="18">
        <v>341150.37</v>
      </c>
      <c r="H196" s="18">
        <v>236.44</v>
      </c>
      <c r="I196" s="18">
        <v>12841.99</v>
      </c>
      <c r="J196" s="18">
        <v>1620.41</v>
      </c>
      <c r="K196" s="18"/>
      <c r="L196" s="19">
        <f>SUM(F196:K196)</f>
        <v>1027961.3999999999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176303.82</v>
      </c>
      <c r="G197" s="18">
        <v>97854.46</v>
      </c>
      <c r="H197" s="18">
        <v>16586.939999999999</v>
      </c>
      <c r="I197" s="18"/>
      <c r="J197" s="18"/>
      <c r="K197" s="18"/>
      <c r="L197" s="19">
        <f>SUM(F197:K197)</f>
        <v>290745.22000000003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61463</v>
      </c>
      <c r="G201" s="18">
        <v>31132.23</v>
      </c>
      <c r="H201" s="18">
        <v>45710.29</v>
      </c>
      <c r="I201" s="18">
        <v>515.01</v>
      </c>
      <c r="J201" s="18">
        <v>381.67</v>
      </c>
      <c r="K201" s="18"/>
      <c r="L201" s="19">
        <f t="shared" ref="L201:L207" si="0">SUM(F201:K201)</f>
        <v>139202.20000000001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22314.22</v>
      </c>
      <c r="G202" s="18">
        <v>2699.03</v>
      </c>
      <c r="H202" s="18">
        <v>1768.31</v>
      </c>
      <c r="I202" s="18">
        <v>625.71</v>
      </c>
      <c r="J202" s="18">
        <v>638.29</v>
      </c>
      <c r="K202" s="18">
        <v>4886.6099999999997</v>
      </c>
      <c r="L202" s="19">
        <f t="shared" si="0"/>
        <v>32932.17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4427</v>
      </c>
      <c r="G203" s="18">
        <v>338.68</v>
      </c>
      <c r="H203" s="18">
        <v>80829.42</v>
      </c>
      <c r="I203" s="18"/>
      <c r="J203" s="18"/>
      <c r="K203" s="18">
        <v>9376.0400000000009</v>
      </c>
      <c r="L203" s="19">
        <f t="shared" si="0"/>
        <v>94971.140000000014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55523.7</v>
      </c>
      <c r="G204" s="18">
        <v>22264.41</v>
      </c>
      <c r="H204" s="18">
        <v>6313.37</v>
      </c>
      <c r="I204" s="18">
        <v>4268.92</v>
      </c>
      <c r="J204" s="18">
        <v>200.46</v>
      </c>
      <c r="K204" s="18"/>
      <c r="L204" s="19">
        <f t="shared" si="0"/>
        <v>88570.86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36541.279999999999</v>
      </c>
      <c r="G206" s="18">
        <v>10712.13</v>
      </c>
      <c r="H206" s="18">
        <v>22739.52</v>
      </c>
      <c r="I206" s="18">
        <v>63246.78</v>
      </c>
      <c r="J206" s="18">
        <v>1316.67</v>
      </c>
      <c r="K206" s="18"/>
      <c r="L206" s="19">
        <f t="shared" si="0"/>
        <v>134556.38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65663.179999999993</v>
      </c>
      <c r="I207" s="18"/>
      <c r="J207" s="18"/>
      <c r="K207" s="18"/>
      <c r="L207" s="19">
        <f t="shared" si="0"/>
        <v>65663.179999999993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>
        <v>269.85000000000002</v>
      </c>
      <c r="J208" s="18">
        <v>2512.6799999999998</v>
      </c>
      <c r="K208" s="18"/>
      <c r="L208" s="19">
        <f>SUM(F208:K208)</f>
        <v>2782.5299999999997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1028685.21</v>
      </c>
      <c r="G210" s="41">
        <f t="shared" si="1"/>
        <v>506151.31</v>
      </c>
      <c r="H210" s="41">
        <f t="shared" si="1"/>
        <v>239847.46999999997</v>
      </c>
      <c r="I210" s="41">
        <f t="shared" si="1"/>
        <v>81768.260000000009</v>
      </c>
      <c r="J210" s="41">
        <f t="shared" si="1"/>
        <v>6670.18</v>
      </c>
      <c r="K210" s="41">
        <f t="shared" si="1"/>
        <v>14262.650000000001</v>
      </c>
      <c r="L210" s="41">
        <f t="shared" si="1"/>
        <v>1877385.08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458988.67</v>
      </c>
      <c r="G214" s="18">
        <v>224880.07</v>
      </c>
      <c r="H214" s="18">
        <v>732</v>
      </c>
      <c r="I214" s="18">
        <v>4277.43</v>
      </c>
      <c r="J214" s="18">
        <v>1205.33</v>
      </c>
      <c r="K214" s="18"/>
      <c r="L214" s="19">
        <f>SUM(F214:K214)</f>
        <v>690083.5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95333.77</v>
      </c>
      <c r="G215" s="18">
        <v>33209.22</v>
      </c>
      <c r="H215" s="18">
        <v>285</v>
      </c>
      <c r="I215" s="18"/>
      <c r="J215" s="18"/>
      <c r="K215" s="18"/>
      <c r="L215" s="19">
        <f>SUM(F215:K215)</f>
        <v>128827.99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47699.54</v>
      </c>
      <c r="G216" s="18">
        <v>13174.51</v>
      </c>
      <c r="H216" s="18"/>
      <c r="I216" s="18">
        <v>830.16</v>
      </c>
      <c r="J216" s="18">
        <v>1333.44</v>
      </c>
      <c r="K216" s="18"/>
      <c r="L216" s="19">
        <f>SUM(F216:K216)</f>
        <v>63037.650000000009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24472</v>
      </c>
      <c r="G217" s="18">
        <v>4292.12</v>
      </c>
      <c r="H217" s="18">
        <v>6860</v>
      </c>
      <c r="I217" s="18">
        <v>3050</v>
      </c>
      <c r="J217" s="18">
        <v>906.7</v>
      </c>
      <c r="K217" s="18">
        <v>1284.97</v>
      </c>
      <c r="L217" s="19">
        <f>SUM(F217:K217)</f>
        <v>40865.789999999994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24005.27</v>
      </c>
      <c r="G219" s="18">
        <v>9793.24</v>
      </c>
      <c r="H219" s="18">
        <v>35804.81</v>
      </c>
      <c r="I219" s="18">
        <v>366.96</v>
      </c>
      <c r="J219" s="18">
        <v>177.66</v>
      </c>
      <c r="K219" s="18"/>
      <c r="L219" s="19">
        <f t="shared" ref="L219:L225" si="2">SUM(F219:K219)</f>
        <v>70147.940000000017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14240.1</v>
      </c>
      <c r="G220" s="18">
        <v>1696.61</v>
      </c>
      <c r="H220" s="18">
        <v>1768.33</v>
      </c>
      <c r="I220" s="18">
        <v>894.2</v>
      </c>
      <c r="J220" s="18">
        <v>638.29</v>
      </c>
      <c r="K220" s="18">
        <v>5015.8</v>
      </c>
      <c r="L220" s="19">
        <f t="shared" si="2"/>
        <v>24253.33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3029</v>
      </c>
      <c r="G221" s="18">
        <v>231.74</v>
      </c>
      <c r="H221" s="18">
        <v>55304.34</v>
      </c>
      <c r="I221" s="18"/>
      <c r="J221" s="18"/>
      <c r="K221" s="18">
        <v>6415.18</v>
      </c>
      <c r="L221" s="19">
        <f t="shared" si="2"/>
        <v>64980.259999999995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37172.46</v>
      </c>
      <c r="G222" s="18">
        <v>14845</v>
      </c>
      <c r="H222" s="18">
        <v>5809.59</v>
      </c>
      <c r="I222" s="18">
        <v>4215.08</v>
      </c>
      <c r="J222" s="18">
        <v>200.46</v>
      </c>
      <c r="K222" s="18"/>
      <c r="L222" s="19">
        <f t="shared" si="2"/>
        <v>62242.590000000004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22968.04</v>
      </c>
      <c r="G224" s="18">
        <v>6733.98</v>
      </c>
      <c r="H224" s="18">
        <v>21429.02</v>
      </c>
      <c r="I224" s="18">
        <v>41177.65</v>
      </c>
      <c r="J224" s="18">
        <v>1316.66</v>
      </c>
      <c r="K224" s="18"/>
      <c r="L224" s="19">
        <f t="shared" si="2"/>
        <v>93625.35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53064.639999999999</v>
      </c>
      <c r="I225" s="18"/>
      <c r="J225" s="18"/>
      <c r="K225" s="18"/>
      <c r="L225" s="19">
        <f t="shared" si="2"/>
        <v>53064.639999999999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>
        <v>11256.67</v>
      </c>
      <c r="I226" s="18">
        <v>9004.07</v>
      </c>
      <c r="J226" s="18">
        <v>7439.81</v>
      </c>
      <c r="K226" s="18"/>
      <c r="L226" s="19">
        <f>SUM(F226:K226)</f>
        <v>27700.55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727908.85</v>
      </c>
      <c r="G228" s="41">
        <f>SUM(G214:G227)</f>
        <v>308856.48999999993</v>
      </c>
      <c r="H228" s="41">
        <f>SUM(H214:H227)</f>
        <v>192314.4</v>
      </c>
      <c r="I228" s="41">
        <f>SUM(I214:I227)</f>
        <v>63815.55</v>
      </c>
      <c r="J228" s="41">
        <f>SUM(J214:J227)</f>
        <v>13218.35</v>
      </c>
      <c r="K228" s="41">
        <f t="shared" si="3"/>
        <v>12715.95</v>
      </c>
      <c r="L228" s="41">
        <f t="shared" si="3"/>
        <v>1318829.5900000001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554686.88</v>
      </c>
      <c r="G232" s="18">
        <v>230567.63</v>
      </c>
      <c r="H232" s="18">
        <v>355</v>
      </c>
      <c r="I232" s="18">
        <v>19240.36</v>
      </c>
      <c r="J232" s="18">
        <v>2336.23</v>
      </c>
      <c r="K232" s="18"/>
      <c r="L232" s="19">
        <f>SUM(F232:K232)</f>
        <v>807186.1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73611.38</v>
      </c>
      <c r="G233" s="18">
        <v>39763.620000000003</v>
      </c>
      <c r="H233" s="18">
        <v>155186.32</v>
      </c>
      <c r="I233" s="18"/>
      <c r="J233" s="18"/>
      <c r="K233" s="18"/>
      <c r="L233" s="19">
        <f>SUM(F233:K233)</f>
        <v>268561.32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81428.960000000006</v>
      </c>
      <c r="G234" s="18">
        <v>27247.95</v>
      </c>
      <c r="H234" s="18">
        <v>40039.08</v>
      </c>
      <c r="I234" s="18">
        <v>194.35</v>
      </c>
      <c r="J234" s="18"/>
      <c r="K234" s="18"/>
      <c r="L234" s="19">
        <f>SUM(F234:K234)</f>
        <v>148910.34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48588</v>
      </c>
      <c r="G235" s="18">
        <v>7009.04</v>
      </c>
      <c r="H235" s="18">
        <v>12920</v>
      </c>
      <c r="I235" s="18">
        <v>3414.02</v>
      </c>
      <c r="J235" s="18">
        <v>4163.21</v>
      </c>
      <c r="K235" s="18">
        <v>1184.97</v>
      </c>
      <c r="L235" s="19">
        <f>SUM(F235:K235)</f>
        <v>77279.24000000002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44580.97</v>
      </c>
      <c r="G237" s="18">
        <v>18097.68</v>
      </c>
      <c r="H237" s="18">
        <v>43671.75</v>
      </c>
      <c r="I237" s="18">
        <v>431.45</v>
      </c>
      <c r="J237" s="18">
        <v>264.67</v>
      </c>
      <c r="K237" s="18"/>
      <c r="L237" s="19">
        <f t="shared" ref="L237:L243" si="4">SUM(F237:K237)</f>
        <v>107046.51999999999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11236.88</v>
      </c>
      <c r="G238" s="18">
        <v>1232.99</v>
      </c>
      <c r="H238" s="18">
        <v>1957.33</v>
      </c>
      <c r="I238" s="18">
        <v>1061.02</v>
      </c>
      <c r="J238" s="18">
        <v>638.28</v>
      </c>
      <c r="K238" s="18">
        <v>7614.39</v>
      </c>
      <c r="L238" s="19">
        <f t="shared" si="4"/>
        <v>23740.89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4194</v>
      </c>
      <c r="G239" s="18">
        <v>320.86</v>
      </c>
      <c r="H239" s="18">
        <v>76575.240000000005</v>
      </c>
      <c r="I239" s="18"/>
      <c r="J239" s="18"/>
      <c r="K239" s="18">
        <v>8882.57</v>
      </c>
      <c r="L239" s="19">
        <f t="shared" si="4"/>
        <v>89972.670000000013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72785.91</v>
      </c>
      <c r="G240" s="18">
        <v>29034.01</v>
      </c>
      <c r="H240" s="18">
        <v>7787.81</v>
      </c>
      <c r="I240" s="18">
        <v>6072.27</v>
      </c>
      <c r="J240" s="18">
        <v>204.72</v>
      </c>
      <c r="K240" s="18">
        <v>2404.66</v>
      </c>
      <c r="L240" s="19">
        <f t="shared" si="4"/>
        <v>118289.38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53489.24</v>
      </c>
      <c r="G242" s="18">
        <v>13976.82</v>
      </c>
      <c r="H242" s="18">
        <v>22806.22</v>
      </c>
      <c r="I242" s="18">
        <v>51782.23</v>
      </c>
      <c r="J242" s="18">
        <v>1318.03</v>
      </c>
      <c r="K242" s="18"/>
      <c r="L242" s="19">
        <f t="shared" si="4"/>
        <v>143372.54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111211.2</v>
      </c>
      <c r="I243" s="18"/>
      <c r="J243" s="18"/>
      <c r="K243" s="18"/>
      <c r="L243" s="19">
        <f t="shared" si="4"/>
        <v>111211.2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>
        <v>12306.7</v>
      </c>
      <c r="I244" s="18">
        <v>8939.59</v>
      </c>
      <c r="J244" s="18">
        <v>31326.400000000001</v>
      </c>
      <c r="K244" s="18"/>
      <c r="L244" s="19">
        <f>SUM(F244:K244)</f>
        <v>52572.69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944602.22</v>
      </c>
      <c r="G246" s="41">
        <f t="shared" si="5"/>
        <v>367250.6</v>
      </c>
      <c r="H246" s="41">
        <f t="shared" si="5"/>
        <v>484816.65</v>
      </c>
      <c r="I246" s="41">
        <f t="shared" si="5"/>
        <v>91135.290000000008</v>
      </c>
      <c r="J246" s="41">
        <f t="shared" si="5"/>
        <v>40251.54</v>
      </c>
      <c r="K246" s="41">
        <f t="shared" si="5"/>
        <v>20086.59</v>
      </c>
      <c r="L246" s="41">
        <f t="shared" si="5"/>
        <v>1948142.89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2701196.2800000003</v>
      </c>
      <c r="G256" s="41">
        <f t="shared" si="8"/>
        <v>1182258.3999999999</v>
      </c>
      <c r="H256" s="41">
        <f t="shared" si="8"/>
        <v>916978.52</v>
      </c>
      <c r="I256" s="41">
        <f t="shared" si="8"/>
        <v>236719.1</v>
      </c>
      <c r="J256" s="41">
        <f t="shared" si="8"/>
        <v>60140.07</v>
      </c>
      <c r="K256" s="41">
        <f t="shared" si="8"/>
        <v>47065.19</v>
      </c>
      <c r="L256" s="41">
        <f t="shared" si="8"/>
        <v>5144357.5599999996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303713.59999999998</v>
      </c>
      <c r="L259" s="19">
        <f>SUM(F259:K259)</f>
        <v>303713.59999999998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93690.1</v>
      </c>
      <c r="L260" s="19">
        <f>SUM(F260:K260)</f>
        <v>93690.1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6263.93</v>
      </c>
      <c r="L262" s="19">
        <f>SUM(F262:K262)</f>
        <v>6263.93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20000</v>
      </c>
      <c r="L265" s="19">
        <f t="shared" si="9"/>
        <v>20000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423667.62999999995</v>
      </c>
      <c r="L269" s="41">
        <f t="shared" si="9"/>
        <v>423667.62999999995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2701196.2800000003</v>
      </c>
      <c r="G270" s="42">
        <f t="shared" si="11"/>
        <v>1182258.3999999999</v>
      </c>
      <c r="H270" s="42">
        <f t="shared" si="11"/>
        <v>916978.52</v>
      </c>
      <c r="I270" s="42">
        <f t="shared" si="11"/>
        <v>236719.1</v>
      </c>
      <c r="J270" s="42">
        <f t="shared" si="11"/>
        <v>60140.07</v>
      </c>
      <c r="K270" s="42">
        <f t="shared" si="11"/>
        <v>470732.81999999995</v>
      </c>
      <c r="L270" s="42">
        <f t="shared" si="11"/>
        <v>5568025.1899999995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3243.04</v>
      </c>
      <c r="G275" s="18">
        <v>606.96</v>
      </c>
      <c r="H275" s="18"/>
      <c r="I275" s="18">
        <v>2323.1999999999998</v>
      </c>
      <c r="J275" s="18"/>
      <c r="K275" s="18"/>
      <c r="L275" s="19">
        <f>SUM(F275:K275)</f>
        <v>6173.2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142648.82</v>
      </c>
      <c r="G276" s="18">
        <v>42798.86</v>
      </c>
      <c r="H276" s="18">
        <v>34803.99</v>
      </c>
      <c r="I276" s="18">
        <v>4438.4799999999996</v>
      </c>
      <c r="J276" s="18">
        <v>11512.73</v>
      </c>
      <c r="K276" s="18"/>
      <c r="L276" s="19">
        <f>SUM(F276:K276)</f>
        <v>236202.88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5359.64</v>
      </c>
      <c r="G281" s="18">
        <v>1000.68</v>
      </c>
      <c r="H281" s="18">
        <v>795.55</v>
      </c>
      <c r="I281" s="18">
        <v>182.4</v>
      </c>
      <c r="J281" s="18"/>
      <c r="K281" s="18"/>
      <c r="L281" s="19">
        <f t="shared" si="12"/>
        <v>7338.27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5687.12</v>
      </c>
      <c r="L282" s="19">
        <f t="shared" si="12"/>
        <v>5687.12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151251.50000000003</v>
      </c>
      <c r="G289" s="42">
        <f t="shared" si="13"/>
        <v>44406.5</v>
      </c>
      <c r="H289" s="42">
        <f t="shared" si="13"/>
        <v>35599.54</v>
      </c>
      <c r="I289" s="42">
        <f t="shared" si="13"/>
        <v>6944.079999999999</v>
      </c>
      <c r="J289" s="42">
        <f t="shared" si="13"/>
        <v>11512.73</v>
      </c>
      <c r="K289" s="42">
        <f t="shared" si="13"/>
        <v>5687.12</v>
      </c>
      <c r="L289" s="41">
        <f t="shared" si="13"/>
        <v>255401.47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3667.12</v>
      </c>
      <c r="G300" s="18">
        <v>684.67</v>
      </c>
      <c r="H300" s="18">
        <v>544.32000000000005</v>
      </c>
      <c r="I300" s="18">
        <v>124.79</v>
      </c>
      <c r="J300" s="18"/>
      <c r="K300" s="18"/>
      <c r="L300" s="19">
        <f t="shared" si="14"/>
        <v>5020.8999999999996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>
        <v>3891.17</v>
      </c>
      <c r="L301" s="19">
        <f t="shared" si="14"/>
        <v>3891.17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3667.12</v>
      </c>
      <c r="G308" s="42">
        <f t="shared" si="15"/>
        <v>684.67</v>
      </c>
      <c r="H308" s="42">
        <f t="shared" si="15"/>
        <v>544.32000000000005</v>
      </c>
      <c r="I308" s="42">
        <f t="shared" si="15"/>
        <v>124.79</v>
      </c>
      <c r="J308" s="42">
        <f t="shared" si="15"/>
        <v>0</v>
      </c>
      <c r="K308" s="42">
        <f t="shared" si="15"/>
        <v>3891.17</v>
      </c>
      <c r="L308" s="41">
        <f t="shared" si="15"/>
        <v>8912.07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41997.01</v>
      </c>
      <c r="G313" s="18">
        <v>6297.63</v>
      </c>
      <c r="H313" s="18">
        <v>1523.98</v>
      </c>
      <c r="I313" s="18">
        <v>185</v>
      </c>
      <c r="J313" s="18">
        <v>10000</v>
      </c>
      <c r="K313" s="18"/>
      <c r="L313" s="19">
        <f>SUM(F313:K313)</f>
        <v>60003.62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4800</v>
      </c>
      <c r="G316" s="18">
        <v>901.41</v>
      </c>
      <c r="H316" s="18"/>
      <c r="I316" s="18"/>
      <c r="J316" s="18"/>
      <c r="K316" s="18"/>
      <c r="L316" s="19">
        <f>SUM(F316:K316)</f>
        <v>5701.41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5077.54</v>
      </c>
      <c r="G319" s="18">
        <v>948</v>
      </c>
      <c r="H319" s="18">
        <v>753.66</v>
      </c>
      <c r="I319" s="18">
        <v>172.79</v>
      </c>
      <c r="J319" s="18"/>
      <c r="K319" s="18"/>
      <c r="L319" s="19">
        <f t="shared" si="16"/>
        <v>6951.99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>
        <v>5387.8</v>
      </c>
      <c r="L320" s="19">
        <f t="shared" si="16"/>
        <v>5387.8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51874.55</v>
      </c>
      <c r="G327" s="42">
        <f t="shared" si="17"/>
        <v>8147.04</v>
      </c>
      <c r="H327" s="42">
        <f t="shared" si="17"/>
        <v>2277.64</v>
      </c>
      <c r="I327" s="42">
        <f t="shared" si="17"/>
        <v>357.78999999999996</v>
      </c>
      <c r="J327" s="42">
        <f t="shared" si="17"/>
        <v>10000</v>
      </c>
      <c r="K327" s="42">
        <f t="shared" si="17"/>
        <v>5387.8</v>
      </c>
      <c r="L327" s="41">
        <f t="shared" si="17"/>
        <v>78044.820000000007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206793.17000000004</v>
      </c>
      <c r="G337" s="41">
        <f t="shared" si="20"/>
        <v>53238.21</v>
      </c>
      <c r="H337" s="41">
        <f t="shared" si="20"/>
        <v>38421.5</v>
      </c>
      <c r="I337" s="41">
        <f t="shared" si="20"/>
        <v>7426.6599999999989</v>
      </c>
      <c r="J337" s="41">
        <f t="shared" si="20"/>
        <v>21512.73</v>
      </c>
      <c r="K337" s="41">
        <f t="shared" si="20"/>
        <v>14966.09</v>
      </c>
      <c r="L337" s="41">
        <f t="shared" si="20"/>
        <v>342358.36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206793.17000000004</v>
      </c>
      <c r="G351" s="41">
        <f>G337</f>
        <v>53238.21</v>
      </c>
      <c r="H351" s="41">
        <f>H337</f>
        <v>38421.5</v>
      </c>
      <c r="I351" s="41">
        <f>I337</f>
        <v>7426.6599999999989</v>
      </c>
      <c r="J351" s="41">
        <f>J337</f>
        <v>21512.73</v>
      </c>
      <c r="K351" s="47">
        <f>K337+K350</f>
        <v>14966.09</v>
      </c>
      <c r="L351" s="41">
        <f>L337+L350</f>
        <v>342358.36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23311.13</v>
      </c>
      <c r="G357" s="18">
        <v>8648.08</v>
      </c>
      <c r="H357" s="18">
        <v>2638.26</v>
      </c>
      <c r="I357" s="18">
        <v>14578.86</v>
      </c>
      <c r="J357" s="18">
        <v>2091.5100000000002</v>
      </c>
      <c r="K357" s="18">
        <v>26.6</v>
      </c>
      <c r="L357" s="13">
        <f>SUM(F357:K357)</f>
        <v>51294.44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15949.72</v>
      </c>
      <c r="G358" s="18">
        <v>5917.11</v>
      </c>
      <c r="H358" s="18">
        <v>1805.13</v>
      </c>
      <c r="I358" s="18">
        <v>9975</v>
      </c>
      <c r="J358" s="18">
        <v>1431.04</v>
      </c>
      <c r="K358" s="18">
        <v>18.2</v>
      </c>
      <c r="L358" s="19">
        <f>SUM(F358:K358)</f>
        <v>35096.199999999997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22084.22</v>
      </c>
      <c r="G359" s="18">
        <v>8192.92</v>
      </c>
      <c r="H359" s="18">
        <v>2499.4</v>
      </c>
      <c r="I359" s="18">
        <v>13811.55</v>
      </c>
      <c r="J359" s="18">
        <v>1981.44</v>
      </c>
      <c r="K359" s="18">
        <v>25.2</v>
      </c>
      <c r="L359" s="19">
        <f>SUM(F359:K359)</f>
        <v>48594.729999999996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61345.07</v>
      </c>
      <c r="G361" s="47">
        <f t="shared" si="22"/>
        <v>22758.11</v>
      </c>
      <c r="H361" s="47">
        <f t="shared" si="22"/>
        <v>6942.7900000000009</v>
      </c>
      <c r="I361" s="47">
        <f t="shared" si="22"/>
        <v>38365.410000000003</v>
      </c>
      <c r="J361" s="47">
        <f t="shared" si="22"/>
        <v>5503.99</v>
      </c>
      <c r="K361" s="47">
        <f t="shared" si="22"/>
        <v>70</v>
      </c>
      <c r="L361" s="47">
        <f t="shared" si="22"/>
        <v>134985.37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13013.72</v>
      </c>
      <c r="G366" s="18">
        <v>8904.1299999999992</v>
      </c>
      <c r="H366" s="18">
        <v>12328.79</v>
      </c>
      <c r="I366" s="56">
        <f>SUM(F366:H366)</f>
        <v>34246.639999999999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1565.13</v>
      </c>
      <c r="G367" s="63">
        <v>1070.8800000000001</v>
      </c>
      <c r="H367" s="63">
        <v>1482.76</v>
      </c>
      <c r="I367" s="56">
        <f>SUM(F367:H367)</f>
        <v>4118.7700000000004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14578.849999999999</v>
      </c>
      <c r="G368" s="47">
        <f>SUM(G366:G367)</f>
        <v>9975.0099999999984</v>
      </c>
      <c r="H368" s="47">
        <f>SUM(H366:H367)</f>
        <v>13811.550000000001</v>
      </c>
      <c r="I368" s="47">
        <f>SUM(I366:I367)</f>
        <v>38365.410000000003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20000</v>
      </c>
      <c r="H395" s="18">
        <v>53.48</v>
      </c>
      <c r="I395" s="18"/>
      <c r="J395" s="24" t="s">
        <v>289</v>
      </c>
      <c r="K395" s="24" t="s">
        <v>289</v>
      </c>
      <c r="L395" s="56">
        <f t="shared" si="26"/>
        <v>20053.48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34</v>
      </c>
      <c r="I396" s="18"/>
      <c r="J396" s="24" t="s">
        <v>289</v>
      </c>
      <c r="K396" s="24" t="s">
        <v>289</v>
      </c>
      <c r="L396" s="56">
        <f t="shared" si="26"/>
        <v>34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20000</v>
      </c>
      <c r="H400" s="47">
        <f>SUM(H394:H399)</f>
        <v>87.47999999999999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20087.48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20000</v>
      </c>
      <c r="H407" s="47">
        <f>H392+H400+H406</f>
        <v>87.47999999999999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20087.48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>
        <v>30798</v>
      </c>
      <c r="L421" s="56">
        <f t="shared" si="29"/>
        <v>30798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30798</v>
      </c>
      <c r="L426" s="47">
        <f t="shared" si="30"/>
        <v>30798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30798</v>
      </c>
      <c r="L433" s="47">
        <f t="shared" si="32"/>
        <v>30798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45824.52</v>
      </c>
      <c r="G438" s="18">
        <v>62775.46</v>
      </c>
      <c r="H438" s="18"/>
      <c r="I438" s="56">
        <f t="shared" ref="I438:I444" si="33">SUM(F438:H438)</f>
        <v>108599.98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45824.52</v>
      </c>
      <c r="G445" s="13">
        <f>SUM(G438:G444)</f>
        <v>62775.46</v>
      </c>
      <c r="H445" s="13">
        <f>SUM(H438:H444)</f>
        <v>0</v>
      </c>
      <c r="I445" s="13">
        <f>SUM(I438:I444)</f>
        <v>108599.98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45824.52</v>
      </c>
      <c r="G458" s="18">
        <v>62775.46</v>
      </c>
      <c r="H458" s="18"/>
      <c r="I458" s="56">
        <f t="shared" si="34"/>
        <v>108599.98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45824.52</v>
      </c>
      <c r="G459" s="83">
        <f>SUM(G453:G458)</f>
        <v>62775.46</v>
      </c>
      <c r="H459" s="83">
        <f>SUM(H453:H458)</f>
        <v>0</v>
      </c>
      <c r="I459" s="83">
        <f>SUM(I453:I458)</f>
        <v>108599.98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45824.52</v>
      </c>
      <c r="G460" s="42">
        <f>G451+G459</f>
        <v>62775.46</v>
      </c>
      <c r="H460" s="42">
        <f>H451+H459</f>
        <v>0</v>
      </c>
      <c r="I460" s="42">
        <f>I451+I459</f>
        <v>108599.98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71371.399999999994</v>
      </c>
      <c r="G464" s="18">
        <v>8269.2900000000009</v>
      </c>
      <c r="H464" s="18">
        <v>0</v>
      </c>
      <c r="I464" s="18">
        <v>0</v>
      </c>
      <c r="J464" s="18">
        <v>119310.5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5596069.3600000003</v>
      </c>
      <c r="G467" s="18">
        <v>126716.08</v>
      </c>
      <c r="H467" s="18">
        <v>342358.36</v>
      </c>
      <c r="I467" s="18"/>
      <c r="J467" s="18">
        <v>20087.48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5596069.3600000003</v>
      </c>
      <c r="G469" s="53">
        <f>SUM(G467:G468)</f>
        <v>126716.08</v>
      </c>
      <c r="H469" s="53">
        <f>SUM(H467:H468)</f>
        <v>342358.36</v>
      </c>
      <c r="I469" s="53">
        <f>SUM(I467:I468)</f>
        <v>0</v>
      </c>
      <c r="J469" s="53">
        <f>SUM(J467:J468)</f>
        <v>20087.48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5568025.1900000004</v>
      </c>
      <c r="G471" s="18">
        <v>134985.37</v>
      </c>
      <c r="H471" s="18">
        <v>342358.36</v>
      </c>
      <c r="I471" s="18"/>
      <c r="J471" s="18">
        <v>30798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5568025.1900000004</v>
      </c>
      <c r="G473" s="53">
        <f>SUM(G471:G472)</f>
        <v>134985.37</v>
      </c>
      <c r="H473" s="53">
        <f>SUM(H471:H472)</f>
        <v>342358.36</v>
      </c>
      <c r="I473" s="53">
        <f>SUM(I471:I472)</f>
        <v>0</v>
      </c>
      <c r="J473" s="53">
        <f>SUM(J471:J472)</f>
        <v>30798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99415.570000000298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108599.98000000001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10</v>
      </c>
      <c r="H489" s="154">
        <v>5</v>
      </c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911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 t="s">
        <v>913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979939.45</v>
      </c>
      <c r="G492" s="18">
        <v>1995190</v>
      </c>
      <c r="H492" s="18">
        <v>197233</v>
      </c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8.5</v>
      </c>
      <c r="G493" s="18">
        <v>3.8</v>
      </c>
      <c r="H493" s="18">
        <v>3.88</v>
      </c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19267.5</v>
      </c>
      <c r="G494" s="18">
        <v>245000</v>
      </c>
      <c r="H494" s="18">
        <v>78893.2</v>
      </c>
      <c r="I494" s="18"/>
      <c r="J494" s="18"/>
      <c r="K494" s="53">
        <f>SUM(F494:J494)</f>
        <v>343160.7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19267.5</v>
      </c>
      <c r="G496" s="18">
        <v>245000</v>
      </c>
      <c r="H496" s="18">
        <v>39446.6</v>
      </c>
      <c r="I496" s="18"/>
      <c r="J496" s="18"/>
      <c r="K496" s="53">
        <f t="shared" si="35"/>
        <v>303714.09999999998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0</v>
      </c>
      <c r="G497" s="204">
        <v>0</v>
      </c>
      <c r="H497" s="204">
        <v>39446.6</v>
      </c>
      <c r="I497" s="204"/>
      <c r="J497" s="204"/>
      <c r="K497" s="205">
        <f t="shared" si="35"/>
        <v>39446.6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>
        <v>0</v>
      </c>
      <c r="H498" s="18">
        <v>1528.56</v>
      </c>
      <c r="I498" s="18"/>
      <c r="J498" s="18"/>
      <c r="K498" s="53">
        <f t="shared" si="35"/>
        <v>1528.56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40975.159999999996</v>
      </c>
      <c r="I499" s="42">
        <f>SUM(I497:I498)</f>
        <v>0</v>
      </c>
      <c r="J499" s="42">
        <f>SUM(J497:J498)</f>
        <v>0</v>
      </c>
      <c r="K499" s="42">
        <f t="shared" si="35"/>
        <v>40975.159999999996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0</v>
      </c>
      <c r="G500" s="204">
        <v>0</v>
      </c>
      <c r="H500" s="204">
        <v>39446.6</v>
      </c>
      <c r="I500" s="204"/>
      <c r="J500" s="204"/>
      <c r="K500" s="205">
        <f t="shared" si="35"/>
        <v>39446.6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>
        <v>0</v>
      </c>
      <c r="H501" s="18">
        <v>1528.56</v>
      </c>
      <c r="I501" s="18"/>
      <c r="J501" s="18"/>
      <c r="K501" s="53">
        <f t="shared" si="35"/>
        <v>1528.56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40975.159999999996</v>
      </c>
      <c r="I502" s="42">
        <f>SUM(I500:I501)</f>
        <v>0</v>
      </c>
      <c r="J502" s="42">
        <f>SUM(J500:J501)</f>
        <v>0</v>
      </c>
      <c r="K502" s="42">
        <f t="shared" si="35"/>
        <v>40975.159999999996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4517157.18</v>
      </c>
      <c r="G512" s="24" t="s">
        <v>289</v>
      </c>
      <c r="H512" s="18">
        <v>1569628.13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>
        <v>165974.39999999999</v>
      </c>
      <c r="G513" s="24" t="s">
        <v>289</v>
      </c>
      <c r="H513" s="18">
        <v>134979.45000000001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>
        <v>2978524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4683131.58</v>
      </c>
      <c r="G516" s="42">
        <f>SUM(G510:G515)</f>
        <v>0</v>
      </c>
      <c r="H516" s="42">
        <f>SUM(H510:H515)</f>
        <v>1704607.5799999998</v>
      </c>
      <c r="I516" s="42">
        <f>SUM(I510:I515)</f>
        <v>2978524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318952.64</v>
      </c>
      <c r="G520" s="18">
        <v>140653.32</v>
      </c>
      <c r="H520" s="18">
        <v>51390.93</v>
      </c>
      <c r="I520" s="18">
        <v>4438.4799999999996</v>
      </c>
      <c r="J520" s="18">
        <v>11512.73</v>
      </c>
      <c r="K520" s="18"/>
      <c r="L520" s="88">
        <f>SUM(F520:K520)</f>
        <v>526948.1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95333.77</v>
      </c>
      <c r="G521" s="18">
        <v>33209.22</v>
      </c>
      <c r="H521" s="18">
        <v>285</v>
      </c>
      <c r="I521" s="18"/>
      <c r="J521" s="18"/>
      <c r="K521" s="18"/>
      <c r="L521" s="88">
        <f>SUM(F521:K521)</f>
        <v>128827.99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73611.38</v>
      </c>
      <c r="G522" s="18">
        <v>39763.620000000003</v>
      </c>
      <c r="H522" s="18">
        <v>155186.32</v>
      </c>
      <c r="I522" s="18"/>
      <c r="J522" s="18"/>
      <c r="K522" s="18"/>
      <c r="L522" s="88">
        <f>SUM(F522:K522)</f>
        <v>268561.32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487897.79000000004</v>
      </c>
      <c r="G523" s="108">
        <f t="shared" ref="G523:L523" si="36">SUM(G520:G522)</f>
        <v>213626.16</v>
      </c>
      <c r="H523" s="108">
        <f t="shared" si="36"/>
        <v>206862.25</v>
      </c>
      <c r="I523" s="108">
        <f t="shared" si="36"/>
        <v>4438.4799999999996</v>
      </c>
      <c r="J523" s="108">
        <f t="shared" si="36"/>
        <v>11512.73</v>
      </c>
      <c r="K523" s="108">
        <f t="shared" si="36"/>
        <v>0</v>
      </c>
      <c r="L523" s="89">
        <f t="shared" si="36"/>
        <v>924337.40999999992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29894.35</v>
      </c>
      <c r="I525" s="18"/>
      <c r="J525" s="18"/>
      <c r="K525" s="18"/>
      <c r="L525" s="88">
        <f>SUM(F525:K525)</f>
        <v>29894.35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>
        <v>20454.03</v>
      </c>
      <c r="I526" s="18"/>
      <c r="J526" s="18"/>
      <c r="K526" s="18"/>
      <c r="L526" s="88">
        <f>SUM(F526:K526)</f>
        <v>20454.03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28320.97</v>
      </c>
      <c r="I527" s="18"/>
      <c r="J527" s="18"/>
      <c r="K527" s="18"/>
      <c r="L527" s="88">
        <f>SUM(F527:K527)</f>
        <v>28320.97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78669.350000000006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78669.350000000006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13321.7</v>
      </c>
      <c r="I540" s="18"/>
      <c r="J540" s="18"/>
      <c r="K540" s="18"/>
      <c r="L540" s="88">
        <f>SUM(F540:K540)</f>
        <v>13321.7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9114.86</v>
      </c>
      <c r="I541" s="18"/>
      <c r="J541" s="18"/>
      <c r="K541" s="18"/>
      <c r="L541" s="88">
        <f>SUM(F541:K541)</f>
        <v>9114.86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12620.56</v>
      </c>
      <c r="I542" s="18"/>
      <c r="J542" s="18"/>
      <c r="K542" s="18"/>
      <c r="L542" s="88">
        <f>SUM(F542:K542)</f>
        <v>12620.56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35057.120000000003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35057.120000000003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487897.79000000004</v>
      </c>
      <c r="G544" s="89">
        <f t="shared" ref="G544:L544" si="41">G523+G528+G533+G538+G543</f>
        <v>213626.16</v>
      </c>
      <c r="H544" s="89">
        <f t="shared" si="41"/>
        <v>320588.71999999997</v>
      </c>
      <c r="I544" s="89">
        <f t="shared" si="41"/>
        <v>4438.4799999999996</v>
      </c>
      <c r="J544" s="89">
        <f t="shared" si="41"/>
        <v>11512.73</v>
      </c>
      <c r="K544" s="89">
        <f t="shared" si="41"/>
        <v>0</v>
      </c>
      <c r="L544" s="89">
        <f t="shared" si="41"/>
        <v>1038063.8799999999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526948.1</v>
      </c>
      <c r="G548" s="87">
        <f>L525</f>
        <v>29894.35</v>
      </c>
      <c r="H548" s="87">
        <f>L530</f>
        <v>0</v>
      </c>
      <c r="I548" s="87">
        <f>L535</f>
        <v>0</v>
      </c>
      <c r="J548" s="87">
        <f>L540</f>
        <v>13321.7</v>
      </c>
      <c r="K548" s="87">
        <f>SUM(F548:J548)</f>
        <v>570164.14999999991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128827.99</v>
      </c>
      <c r="G549" s="87">
        <f>L526</f>
        <v>20454.03</v>
      </c>
      <c r="H549" s="87">
        <f>L531</f>
        <v>0</v>
      </c>
      <c r="I549" s="87">
        <f>L536</f>
        <v>0</v>
      </c>
      <c r="J549" s="87">
        <f>L541</f>
        <v>9114.86</v>
      </c>
      <c r="K549" s="87">
        <f>SUM(F549:J549)</f>
        <v>158396.88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268561.32</v>
      </c>
      <c r="G550" s="87">
        <f>L527</f>
        <v>28320.97</v>
      </c>
      <c r="H550" s="87">
        <f>L532</f>
        <v>0</v>
      </c>
      <c r="I550" s="87">
        <f>L537</f>
        <v>0</v>
      </c>
      <c r="J550" s="87">
        <f>L542</f>
        <v>12620.56</v>
      </c>
      <c r="K550" s="87">
        <f>SUM(F550:J550)</f>
        <v>309502.85000000003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924337.40999999992</v>
      </c>
      <c r="G551" s="89">
        <f t="shared" si="42"/>
        <v>78669.350000000006</v>
      </c>
      <c r="H551" s="89">
        <f t="shared" si="42"/>
        <v>0</v>
      </c>
      <c r="I551" s="89">
        <f t="shared" si="42"/>
        <v>0</v>
      </c>
      <c r="J551" s="89">
        <f t="shared" si="42"/>
        <v>35057.120000000003</v>
      </c>
      <c r="K551" s="89">
        <f t="shared" si="42"/>
        <v>1038063.8799999999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14789.15</v>
      </c>
      <c r="I578" s="87">
        <f t="shared" si="47"/>
        <v>14789.15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16586.939999999999</v>
      </c>
      <c r="G581" s="18">
        <v>285</v>
      </c>
      <c r="H581" s="18">
        <v>89439.13</v>
      </c>
      <c r="I581" s="87">
        <f t="shared" si="47"/>
        <v>106311.07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50958.04</v>
      </c>
      <c r="I582" s="87">
        <f t="shared" si="47"/>
        <v>50958.04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40039.08</v>
      </c>
      <c r="I583" s="87">
        <f t="shared" si="47"/>
        <v>40039.08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48049.86</v>
      </c>
      <c r="I590" s="18">
        <v>32876.22</v>
      </c>
      <c r="J590" s="18">
        <v>45520.93</v>
      </c>
      <c r="K590" s="104">
        <f t="shared" ref="K590:K596" si="48">SUM(H590:J590)</f>
        <v>126447.01000000001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13321.7</v>
      </c>
      <c r="I591" s="18">
        <v>9114.86</v>
      </c>
      <c r="J591" s="18">
        <v>12620.56</v>
      </c>
      <c r="K591" s="104">
        <f t="shared" si="48"/>
        <v>35057.120000000003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25151</v>
      </c>
      <c r="K592" s="104">
        <f t="shared" si="48"/>
        <v>25151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8137.18</v>
      </c>
      <c r="J593" s="18">
        <v>23852.959999999999</v>
      </c>
      <c r="K593" s="104">
        <f t="shared" si="48"/>
        <v>31990.14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4291.62</v>
      </c>
      <c r="I594" s="18">
        <v>2936.38</v>
      </c>
      <c r="J594" s="18">
        <v>4065.75</v>
      </c>
      <c r="K594" s="104">
        <f t="shared" si="48"/>
        <v>11293.75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65663.179999999993</v>
      </c>
      <c r="I597" s="108">
        <f>SUM(I590:I596)</f>
        <v>53064.639999999999</v>
      </c>
      <c r="J597" s="108">
        <f>SUM(J590:J596)</f>
        <v>111211.19999999998</v>
      </c>
      <c r="K597" s="108">
        <f>SUM(K590:K596)</f>
        <v>229939.02000000002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18182.91</v>
      </c>
      <c r="I603" s="18">
        <v>13218.35</v>
      </c>
      <c r="J603" s="18">
        <v>50251.54</v>
      </c>
      <c r="K603" s="104">
        <f>SUM(H603:J603)</f>
        <v>81652.800000000003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18182.91</v>
      </c>
      <c r="I604" s="108">
        <f>SUM(I601:I603)</f>
        <v>13218.35</v>
      </c>
      <c r="J604" s="108">
        <f>SUM(J601:J603)</f>
        <v>50251.54</v>
      </c>
      <c r="K604" s="108">
        <f>SUM(K601:K603)</f>
        <v>81652.800000000003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8241</v>
      </c>
      <c r="G610" s="18">
        <v>1114.99</v>
      </c>
      <c r="H610" s="18"/>
      <c r="I610" s="18"/>
      <c r="J610" s="18"/>
      <c r="K610" s="18"/>
      <c r="L610" s="88">
        <f>SUM(F610:K610)</f>
        <v>9355.99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9660</v>
      </c>
      <c r="G611" s="18">
        <v>1640.73</v>
      </c>
      <c r="H611" s="18"/>
      <c r="I611" s="18"/>
      <c r="J611" s="18"/>
      <c r="K611" s="18"/>
      <c r="L611" s="88">
        <f>SUM(F611:K611)</f>
        <v>11300.73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17901</v>
      </c>
      <c r="G613" s="108">
        <f t="shared" si="49"/>
        <v>2755.7200000000003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20656.72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168440.53</v>
      </c>
      <c r="H616" s="109">
        <f>SUM(F51)</f>
        <v>168440.53000000003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600.00000000000182</v>
      </c>
      <c r="H617" s="109">
        <f>SUM(G51)</f>
        <v>600</v>
      </c>
      <c r="I617" s="121" t="s">
        <v>891</v>
      </c>
      <c r="J617" s="109">
        <f>G617-H617</f>
        <v>1.8189894035458565E-12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180.25999999999476</v>
      </c>
      <c r="H618" s="109">
        <f>SUM(H51)</f>
        <v>180.26</v>
      </c>
      <c r="I618" s="121" t="s">
        <v>892</v>
      </c>
      <c r="J618" s="109">
        <f>G618-H618</f>
        <v>-5.2295945351943374E-12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108599.98</v>
      </c>
      <c r="H620" s="109">
        <f>SUM(J51)</f>
        <v>108599.98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99415.57</v>
      </c>
      <c r="H621" s="109">
        <f>F475</f>
        <v>99415.570000000298</v>
      </c>
      <c r="I621" s="121" t="s">
        <v>101</v>
      </c>
      <c r="J621" s="109">
        <f t="shared" ref="J621:J654" si="50">G621-H621</f>
        <v>-2.9103830456733704E-10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108599.98</v>
      </c>
      <c r="H625" s="109">
        <f>J475</f>
        <v>108599.98000000001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5596069.3599999994</v>
      </c>
      <c r="H626" s="104">
        <f>SUM(F467)</f>
        <v>5596069.3600000003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126716.07999999999</v>
      </c>
      <c r="H627" s="104">
        <f>SUM(G467)</f>
        <v>126716.08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342358.36</v>
      </c>
      <c r="H628" s="104">
        <f>SUM(H467)</f>
        <v>342358.36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20087.48</v>
      </c>
      <c r="H630" s="104">
        <f>SUM(J467)</f>
        <v>20087.48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5568025.1899999995</v>
      </c>
      <c r="H631" s="104">
        <f>SUM(F471)</f>
        <v>5568025.1900000004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342358.36</v>
      </c>
      <c r="H632" s="104">
        <f>SUM(H471)</f>
        <v>342358.36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38365.410000000003</v>
      </c>
      <c r="H633" s="104">
        <f>I368</f>
        <v>38365.410000000003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134985.37</v>
      </c>
      <c r="H634" s="104">
        <f>SUM(G471)</f>
        <v>134985.37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20087.48</v>
      </c>
      <c r="H636" s="164">
        <f>SUM(J467)</f>
        <v>20087.48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30798</v>
      </c>
      <c r="H637" s="164">
        <f>SUM(J471)</f>
        <v>30798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45824.52</v>
      </c>
      <c r="H638" s="104">
        <f>SUM(F460)</f>
        <v>45824.52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62775.46</v>
      </c>
      <c r="H639" s="104">
        <f>SUM(G460)</f>
        <v>62775.46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108599.98</v>
      </c>
      <c r="H641" s="104">
        <f>SUM(I460)</f>
        <v>108599.98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87.48</v>
      </c>
      <c r="H643" s="104">
        <f>H407</f>
        <v>87.47999999999999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20000</v>
      </c>
      <c r="H644" s="104">
        <f>G407</f>
        <v>20000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20087.48</v>
      </c>
      <c r="H645" s="104">
        <f>L407</f>
        <v>20087.48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229939.02000000002</v>
      </c>
      <c r="H646" s="104">
        <f>L207+L225+L243</f>
        <v>229939.02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81652.800000000003</v>
      </c>
      <c r="H647" s="104">
        <f>(J256+J337)-(J254+J335)</f>
        <v>81652.800000000003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65663.179999999993</v>
      </c>
      <c r="H648" s="104">
        <f>H597</f>
        <v>65663.179999999993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53064.639999999999</v>
      </c>
      <c r="H649" s="104">
        <f>I597</f>
        <v>53064.639999999999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111211.2</v>
      </c>
      <c r="H650" s="104">
        <f>J597</f>
        <v>111211.19999999998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6263.93</v>
      </c>
      <c r="H651" s="104">
        <f>K262+K344</f>
        <v>6263.93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20000</v>
      </c>
      <c r="H654" s="104">
        <f>K265+K346</f>
        <v>20000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2184080.9900000002</v>
      </c>
      <c r="G659" s="19">
        <f>(L228+L308+L358)</f>
        <v>1362837.86</v>
      </c>
      <c r="H659" s="19">
        <f>(L246+L327+L359)</f>
        <v>2074782.44</v>
      </c>
      <c r="I659" s="19">
        <f>SUM(F659:H659)</f>
        <v>5621701.290000001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13655.486040269403</v>
      </c>
      <c r="G660" s="19">
        <f>(L358/IF(SUM(L357:L359)=0,1,SUM(L357:L359))*(SUM(G96:G109)))</f>
        <v>9343.2284116271258</v>
      </c>
      <c r="H660" s="19">
        <f>(L359/IF(SUM(L357:L359)=0,1,SUM(L357:L359))*(SUM(G96:G109)))</f>
        <v>12936.775548103471</v>
      </c>
      <c r="I660" s="19">
        <f>SUM(F660:H660)</f>
        <v>35935.49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65663.179999999993</v>
      </c>
      <c r="G661" s="19">
        <f>(L225+L305)-(J225+J305)</f>
        <v>53064.639999999999</v>
      </c>
      <c r="H661" s="19">
        <f>(L243+L324)-(J243+J324)</f>
        <v>111211.2</v>
      </c>
      <c r="I661" s="19">
        <f>SUM(F661:H661)</f>
        <v>229939.02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44125.84</v>
      </c>
      <c r="G662" s="199">
        <f>SUM(G574:G586)+SUM(I601:I603)+L611</f>
        <v>24804.080000000002</v>
      </c>
      <c r="H662" s="199">
        <f>SUM(H574:H586)+SUM(J601:J603)+L612</f>
        <v>245476.94000000003</v>
      </c>
      <c r="I662" s="19">
        <f>SUM(F662:H662)</f>
        <v>314406.86000000004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2060636.4839597307</v>
      </c>
      <c r="G663" s="19">
        <f>G659-SUM(G660:G662)</f>
        <v>1275625.9115883729</v>
      </c>
      <c r="H663" s="19">
        <f>H659-SUM(H660:H662)</f>
        <v>1705157.5244518965</v>
      </c>
      <c r="I663" s="19">
        <f>I659-SUM(I660:I662)</f>
        <v>5041419.9200000009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f>13.02+119.17</f>
        <v>132.19</v>
      </c>
      <c r="G664" s="248">
        <v>93.32</v>
      </c>
      <c r="H664" s="248">
        <v>125.7</v>
      </c>
      <c r="I664" s="19">
        <f>SUM(F664:H664)</f>
        <v>351.21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15588.44</v>
      </c>
      <c r="G666" s="19">
        <f>ROUND(G663/G664,2)</f>
        <v>13669.37</v>
      </c>
      <c r="H666" s="19">
        <f>ROUND(H663/H664,2)</f>
        <v>13565.29</v>
      </c>
      <c r="I666" s="19">
        <f>ROUND(I663/I664,2)</f>
        <v>14354.43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-6.18</v>
      </c>
      <c r="I669" s="19">
        <f>SUM(F669:H669)</f>
        <v>-6.18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15588.44</v>
      </c>
      <c r="G671" s="19">
        <f>ROUND((G663+G668)/(G664+G669),2)</f>
        <v>13669.37</v>
      </c>
      <c r="H671" s="19">
        <f>ROUND((H663+H668)/(H664+H669),2)</f>
        <v>14266.71</v>
      </c>
      <c r="I671" s="19">
        <f>ROUND((I663+I668)/(I664+I669),2)</f>
        <v>14611.54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0" sqref="B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LISBON REGIONAL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1731027.7899999998</v>
      </c>
      <c r="C9" s="229">
        <f>'DOE25'!G196+'DOE25'!G214+'DOE25'!G232+'DOE25'!G275+'DOE25'!G294+'DOE25'!G313</f>
        <v>803502.65999999992</v>
      </c>
    </row>
    <row r="10" spans="1:3" x14ac:dyDescent="0.2">
      <c r="A10" t="s">
        <v>779</v>
      </c>
      <c r="B10" s="240">
        <v>1701076.25</v>
      </c>
      <c r="C10" s="240">
        <v>801211.36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29951.54</v>
      </c>
      <c r="C12" s="240">
        <v>2291.3000000000002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1731027.79</v>
      </c>
      <c r="C13" s="231">
        <f>SUM(C10:C12)</f>
        <v>803502.66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487897.79000000004</v>
      </c>
      <c r="C18" s="229">
        <f>'DOE25'!G197+'DOE25'!G215+'DOE25'!G233+'DOE25'!G276+'DOE25'!G295+'DOE25'!G314</f>
        <v>213626.16000000003</v>
      </c>
    </row>
    <row r="19" spans="1:3" x14ac:dyDescent="0.2">
      <c r="A19" t="s">
        <v>779</v>
      </c>
      <c r="B19" s="240">
        <v>281029.63</v>
      </c>
      <c r="C19" s="240">
        <v>135982.71</v>
      </c>
    </row>
    <row r="20" spans="1:3" x14ac:dyDescent="0.2">
      <c r="A20" t="s">
        <v>780</v>
      </c>
      <c r="B20" s="240">
        <v>206868.16</v>
      </c>
      <c r="C20" s="240">
        <v>77643.45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487897.79000000004</v>
      </c>
      <c r="C22" s="231">
        <f>SUM(C19:C21)</f>
        <v>213626.15999999997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129128.5</v>
      </c>
      <c r="C27" s="234">
        <f>'DOE25'!G198+'DOE25'!G216+'DOE25'!G234+'DOE25'!G277+'DOE25'!G296+'DOE25'!G315</f>
        <v>40422.46</v>
      </c>
    </row>
    <row r="28" spans="1:3" x14ac:dyDescent="0.2">
      <c r="A28" t="s">
        <v>779</v>
      </c>
      <c r="B28" s="240">
        <v>129128.5</v>
      </c>
      <c r="C28" s="240">
        <v>40422.46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129128.5</v>
      </c>
      <c r="C31" s="231">
        <f>SUM(C28:C30)</f>
        <v>40422.46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77860</v>
      </c>
      <c r="C36" s="235">
        <f>'DOE25'!G199+'DOE25'!G217+'DOE25'!G235+'DOE25'!G278+'DOE25'!G297+'DOE25'!G316</f>
        <v>12202.57</v>
      </c>
    </row>
    <row r="37" spans="1:3" x14ac:dyDescent="0.2">
      <c r="A37" t="s">
        <v>779</v>
      </c>
      <c r="B37" s="240">
        <v>53500</v>
      </c>
      <c r="C37" s="240">
        <v>9539.89</v>
      </c>
    </row>
    <row r="38" spans="1:3" x14ac:dyDescent="0.2">
      <c r="A38" t="s">
        <v>780</v>
      </c>
      <c r="B38" s="240">
        <v>7420</v>
      </c>
      <c r="C38" s="240">
        <v>1366.77</v>
      </c>
    </row>
    <row r="39" spans="1:3" x14ac:dyDescent="0.2">
      <c r="A39" t="s">
        <v>781</v>
      </c>
      <c r="B39" s="240">
        <v>16940</v>
      </c>
      <c r="C39" s="240">
        <v>1295.9100000000001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77860</v>
      </c>
      <c r="C40" s="231">
        <f>SUM(C37:C39)</f>
        <v>12202.57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LISBON REGIONAL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3543458.55</v>
      </c>
      <c r="D5" s="20">
        <f>SUM('DOE25'!L196:L199)+SUM('DOE25'!L214:L217)+SUM('DOE25'!L232:L235)-F5-G5</f>
        <v>3529423.29</v>
      </c>
      <c r="E5" s="243"/>
      <c r="F5" s="255">
        <f>SUM('DOE25'!J196:J199)+SUM('DOE25'!J214:J217)+SUM('DOE25'!J232:J235)</f>
        <v>11565.32</v>
      </c>
      <c r="G5" s="53">
        <f>SUM('DOE25'!K196:K199)+SUM('DOE25'!K214:K217)+SUM('DOE25'!K232:K235)</f>
        <v>2469.94</v>
      </c>
      <c r="H5" s="259"/>
    </row>
    <row r="6" spans="1:9" x14ac:dyDescent="0.2">
      <c r="A6" s="32">
        <v>2100</v>
      </c>
      <c r="B6" t="s">
        <v>801</v>
      </c>
      <c r="C6" s="245">
        <f t="shared" si="0"/>
        <v>316396.66000000003</v>
      </c>
      <c r="D6" s="20">
        <f>'DOE25'!L201+'DOE25'!L219+'DOE25'!L237-F6-G6</f>
        <v>315572.66000000003</v>
      </c>
      <c r="E6" s="243"/>
      <c r="F6" s="255">
        <f>'DOE25'!J201+'DOE25'!J219+'DOE25'!J237</f>
        <v>824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80926.39</v>
      </c>
      <c r="D7" s="20">
        <f>'DOE25'!L202+'DOE25'!L220+'DOE25'!L238-F7-G7</f>
        <v>61494.729999999996</v>
      </c>
      <c r="E7" s="243"/>
      <c r="F7" s="255">
        <f>'DOE25'!J202+'DOE25'!J220+'DOE25'!J238</f>
        <v>1914.86</v>
      </c>
      <c r="G7" s="53">
        <f>'DOE25'!K202+'DOE25'!K220+'DOE25'!K238</f>
        <v>17516.8</v>
      </c>
      <c r="H7" s="259"/>
    </row>
    <row r="8" spans="1:9" x14ac:dyDescent="0.2">
      <c r="A8" s="32">
        <v>2300</v>
      </c>
      <c r="B8" t="s">
        <v>802</v>
      </c>
      <c r="C8" s="245">
        <f t="shared" si="0"/>
        <v>150091.20000000001</v>
      </c>
      <c r="D8" s="243"/>
      <c r="E8" s="20">
        <f>'DOE25'!L203+'DOE25'!L221+'DOE25'!L239-F8-G8-D9-D11</f>
        <v>125417.41000000002</v>
      </c>
      <c r="F8" s="255">
        <f>'DOE25'!J203+'DOE25'!J221+'DOE25'!J239</f>
        <v>0</v>
      </c>
      <c r="G8" s="53">
        <f>'DOE25'!K203+'DOE25'!K221+'DOE25'!K239</f>
        <v>24673.79</v>
      </c>
      <c r="H8" s="259"/>
    </row>
    <row r="9" spans="1:9" x14ac:dyDescent="0.2">
      <c r="A9" s="32">
        <v>2310</v>
      </c>
      <c r="B9" t="s">
        <v>818</v>
      </c>
      <c r="C9" s="245">
        <f t="shared" si="0"/>
        <v>62310.07</v>
      </c>
      <c r="D9" s="244">
        <v>62310.07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7902</v>
      </c>
      <c r="D10" s="243"/>
      <c r="E10" s="244">
        <v>7902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37522.800000000003</v>
      </c>
      <c r="D11" s="244">
        <v>37522.800000000003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269102.83</v>
      </c>
      <c r="D12" s="20">
        <f>'DOE25'!L204+'DOE25'!L222+'DOE25'!L240-F12-G12</f>
        <v>266092.53000000003</v>
      </c>
      <c r="E12" s="243"/>
      <c r="F12" s="255">
        <f>'DOE25'!J204+'DOE25'!J222+'DOE25'!J240</f>
        <v>605.64</v>
      </c>
      <c r="G12" s="53">
        <f>'DOE25'!K204+'DOE25'!K222+'DOE25'!K240</f>
        <v>2404.66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371554.27</v>
      </c>
      <c r="D14" s="20">
        <f>'DOE25'!L206+'DOE25'!L224+'DOE25'!L242-F14-G14</f>
        <v>367602.91000000003</v>
      </c>
      <c r="E14" s="243"/>
      <c r="F14" s="255">
        <f>'DOE25'!J206+'DOE25'!J224+'DOE25'!J242</f>
        <v>3951.3599999999997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229939.02</v>
      </c>
      <c r="D15" s="20">
        <f>'DOE25'!L207+'DOE25'!L225+'DOE25'!L243-F15-G15</f>
        <v>229939.02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83055.77</v>
      </c>
      <c r="D16" s="243"/>
      <c r="E16" s="20">
        <f>'DOE25'!L208+'DOE25'!L226+'DOE25'!L244-F16-G16</f>
        <v>41776.880000000005</v>
      </c>
      <c r="F16" s="255">
        <f>'DOE25'!J208+'DOE25'!J226+'DOE25'!J244</f>
        <v>41278.89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397403.69999999995</v>
      </c>
      <c r="D25" s="243"/>
      <c r="E25" s="243"/>
      <c r="F25" s="258"/>
      <c r="G25" s="256"/>
      <c r="H25" s="257">
        <f>'DOE25'!L259+'DOE25'!L260+'DOE25'!L340+'DOE25'!L341</f>
        <v>397403.69999999995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100738.73</v>
      </c>
      <c r="D29" s="20">
        <f>'DOE25'!L357+'DOE25'!L358+'DOE25'!L359-'DOE25'!I366-F29-G29</f>
        <v>95164.739999999991</v>
      </c>
      <c r="E29" s="243"/>
      <c r="F29" s="255">
        <f>'DOE25'!J357+'DOE25'!J358+'DOE25'!J359</f>
        <v>5503.99</v>
      </c>
      <c r="G29" s="53">
        <f>'DOE25'!K357+'DOE25'!K358+'DOE25'!K359</f>
        <v>70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342358.36</v>
      </c>
      <c r="D31" s="20">
        <f>'DOE25'!L289+'DOE25'!L308+'DOE25'!L327+'DOE25'!L332+'DOE25'!L333+'DOE25'!L334-F31-G31</f>
        <v>305879.53999999998</v>
      </c>
      <c r="E31" s="243"/>
      <c r="F31" s="255">
        <f>'DOE25'!J289+'DOE25'!J308+'DOE25'!J327+'DOE25'!J332+'DOE25'!J333+'DOE25'!J334</f>
        <v>21512.73</v>
      </c>
      <c r="G31" s="53">
        <f>'DOE25'!K289+'DOE25'!K308+'DOE25'!K327+'DOE25'!K332+'DOE25'!K333+'DOE25'!K334</f>
        <v>14966.09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5271002.29</v>
      </c>
      <c r="E33" s="246">
        <f>SUM(E5:E31)</f>
        <v>175096.29000000004</v>
      </c>
      <c r="F33" s="246">
        <f>SUM(F5:F31)</f>
        <v>87156.79</v>
      </c>
      <c r="G33" s="246">
        <f>SUM(G5:G31)</f>
        <v>62101.279999999999</v>
      </c>
      <c r="H33" s="246">
        <f>SUM(H5:H31)</f>
        <v>397403.69999999995</v>
      </c>
    </row>
    <row r="35" spans="2:8" ht="12" thickBot="1" x14ac:dyDescent="0.25">
      <c r="B35" s="253" t="s">
        <v>847</v>
      </c>
      <c r="D35" s="254">
        <f>E33</f>
        <v>175096.29000000004</v>
      </c>
      <c r="E35" s="249"/>
    </row>
    <row r="36" spans="2:8" ht="12" thickTop="1" x14ac:dyDescent="0.2">
      <c r="B36" t="s">
        <v>815</v>
      </c>
      <c r="D36" s="20">
        <f>D33</f>
        <v>5271002.29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LISBON REGIONAL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149330.46</v>
      </c>
      <c r="D8" s="95">
        <f>'DOE25'!G9</f>
        <v>-18189.46</v>
      </c>
      <c r="E8" s="95">
        <f>'DOE25'!H9</f>
        <v>-96139.28</v>
      </c>
      <c r="F8" s="95">
        <f>'DOE25'!I9</f>
        <v>0</v>
      </c>
      <c r="G8" s="95">
        <f>'DOE25'!J9</f>
        <v>108599.98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6263.93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12525.53</v>
      </c>
      <c r="E12" s="95">
        <f>'DOE25'!H13</f>
        <v>96319.54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19110.07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168440.53</v>
      </c>
      <c r="D18" s="41">
        <f>SUM(D8:D17)</f>
        <v>600.00000000000182</v>
      </c>
      <c r="E18" s="41">
        <f>SUM(E8:E17)</f>
        <v>180.25999999999476</v>
      </c>
      <c r="F18" s="41">
        <f>SUM(F8:F17)</f>
        <v>0</v>
      </c>
      <c r="G18" s="41">
        <f>SUM(G8:G17)</f>
        <v>108599.98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69024.960000000006</v>
      </c>
      <c r="D24" s="95">
        <f>'DOE25'!G25</f>
        <v>600</v>
      </c>
      <c r="E24" s="95">
        <f>'DOE25'!H25</f>
        <v>180.26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69024.960000000006</v>
      </c>
      <c r="D31" s="41">
        <f>SUM(D21:D30)</f>
        <v>600</v>
      </c>
      <c r="E31" s="41">
        <f>SUM(E21:E30)</f>
        <v>180.26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108599.98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79415.570000000007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99415.57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108599.98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168440.53000000003</v>
      </c>
      <c r="D50" s="41">
        <f>D49+D31</f>
        <v>600</v>
      </c>
      <c r="E50" s="41">
        <f>E49+E31</f>
        <v>180.26</v>
      </c>
      <c r="F50" s="41">
        <f>F49+F31</f>
        <v>0</v>
      </c>
      <c r="G50" s="41">
        <f>G49+G31</f>
        <v>108599.98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2072029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690948.37999999989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413.3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87.48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35935.49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45035.34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736397.0199999999</v>
      </c>
      <c r="D61" s="130">
        <f>SUM(D56:D60)</f>
        <v>35935.49</v>
      </c>
      <c r="E61" s="130">
        <f>SUM(E56:E60)</f>
        <v>0</v>
      </c>
      <c r="F61" s="130">
        <f>SUM(F56:F60)</f>
        <v>0</v>
      </c>
      <c r="G61" s="130">
        <f>SUM(G56:G60)</f>
        <v>87.48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2808426.02</v>
      </c>
      <c r="D62" s="22">
        <f>D55+D61</f>
        <v>35935.49</v>
      </c>
      <c r="E62" s="22">
        <f>E55+E61</f>
        <v>0</v>
      </c>
      <c r="F62" s="22">
        <f>F55+F61</f>
        <v>0</v>
      </c>
      <c r="G62" s="22">
        <f>G55+G61</f>
        <v>87.48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2022375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402474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2424849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113745.38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126395.82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7282.06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1856.34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247423.26</v>
      </c>
      <c r="D77" s="130">
        <f>SUM(D71:D76)</f>
        <v>1856.34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2672272.2599999998</v>
      </c>
      <c r="D80" s="130">
        <f>SUM(D78:D79)+D77+D69</f>
        <v>1856.34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14724.35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83691.66</v>
      </c>
      <c r="D87" s="95">
        <f>SUM('DOE25'!G152:G160)</f>
        <v>82660.320000000007</v>
      </c>
      <c r="E87" s="95">
        <f>SUM('DOE25'!H152:H160)</f>
        <v>327634.01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881.42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84573.08</v>
      </c>
      <c r="D90" s="131">
        <f>SUM(D84:D89)</f>
        <v>82660.320000000007</v>
      </c>
      <c r="E90" s="131">
        <f>SUM(E84:E89)</f>
        <v>342358.36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6263.93</v>
      </c>
      <c r="E95" s="95">
        <f>'DOE25'!H178</f>
        <v>0</v>
      </c>
      <c r="F95" s="95">
        <f>'DOE25'!I178</f>
        <v>0</v>
      </c>
      <c r="G95" s="95">
        <f>'DOE25'!J178</f>
        <v>20000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30798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30798</v>
      </c>
      <c r="D102" s="86">
        <f>SUM(D92:D101)</f>
        <v>6263.93</v>
      </c>
      <c r="E102" s="86">
        <f>SUM(E92:E101)</f>
        <v>0</v>
      </c>
      <c r="F102" s="86">
        <f>SUM(F92:F101)</f>
        <v>0</v>
      </c>
      <c r="G102" s="86">
        <f>SUM(G92:G101)</f>
        <v>20000</v>
      </c>
    </row>
    <row r="103" spans="1:7" ht="12.75" thickTop="1" thickBot="1" x14ac:dyDescent="0.25">
      <c r="A103" s="33" t="s">
        <v>765</v>
      </c>
      <c r="C103" s="86">
        <f>C62+C80+C90+C102</f>
        <v>5596069.3599999994</v>
      </c>
      <c r="D103" s="86">
        <f>D62+D80+D90+D102</f>
        <v>126716.07999999999</v>
      </c>
      <c r="E103" s="86">
        <f>E62+E80+E90+E102</f>
        <v>342358.36</v>
      </c>
      <c r="F103" s="86">
        <f>F62+F80+F90+F102</f>
        <v>0</v>
      </c>
      <c r="G103" s="86">
        <f>G62+G80+G102</f>
        <v>20087.48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2525231</v>
      </c>
      <c r="D108" s="24" t="s">
        <v>289</v>
      </c>
      <c r="E108" s="95">
        <f>('DOE25'!L275)+('DOE25'!L294)+('DOE25'!L313)</f>
        <v>66176.820000000007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688134.53</v>
      </c>
      <c r="D109" s="24" t="s">
        <v>289</v>
      </c>
      <c r="E109" s="95">
        <f>('DOE25'!L276)+('DOE25'!L295)+('DOE25'!L314)</f>
        <v>236202.88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211947.99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118145.03000000001</v>
      </c>
      <c r="D111" s="24" t="s">
        <v>289</v>
      </c>
      <c r="E111" s="95">
        <f>+('DOE25'!L278)+('DOE25'!L297)+('DOE25'!L316)</f>
        <v>5701.41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3543458.5500000003</v>
      </c>
      <c r="D114" s="86">
        <f>SUM(D108:D113)</f>
        <v>0</v>
      </c>
      <c r="E114" s="86">
        <f>SUM(E108:E113)</f>
        <v>308081.11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316396.66000000003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80926.39</v>
      </c>
      <c r="D118" s="24" t="s">
        <v>289</v>
      </c>
      <c r="E118" s="95">
        <f>+('DOE25'!L281)+('DOE25'!L300)+('DOE25'!L319)</f>
        <v>19311.16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249924.07000000004</v>
      </c>
      <c r="D119" s="24" t="s">
        <v>289</v>
      </c>
      <c r="E119" s="95">
        <f>+('DOE25'!L282)+('DOE25'!L301)+('DOE25'!L320)</f>
        <v>14966.09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269102.83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371554.27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229939.02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83055.77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134985.37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1600899.0100000002</v>
      </c>
      <c r="D127" s="86">
        <f>SUM(D117:D126)</f>
        <v>134985.37</v>
      </c>
      <c r="E127" s="86">
        <f>SUM(E117:E126)</f>
        <v>34277.25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303713.59999999998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93690.1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30798</v>
      </c>
    </row>
    <row r="134" spans="1:7" x14ac:dyDescent="0.2">
      <c r="A134" t="s">
        <v>233</v>
      </c>
      <c r="B134" s="32" t="s">
        <v>234</v>
      </c>
      <c r="C134" s="95">
        <f>'DOE25'!L262</f>
        <v>6263.93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20087.48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-87.479999999999563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423667.62999999995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30798</v>
      </c>
    </row>
    <row r="144" spans="1:7" ht="12.75" thickTop="1" thickBot="1" x14ac:dyDescent="0.25">
      <c r="A144" s="33" t="s">
        <v>244</v>
      </c>
      <c r="C144" s="86">
        <f>(C114+C127+C143)</f>
        <v>5568025.1900000004</v>
      </c>
      <c r="D144" s="86">
        <f>(D114+D127+D143)</f>
        <v>134985.37</v>
      </c>
      <c r="E144" s="86">
        <f>(E114+E127+E143)</f>
        <v>342358.36</v>
      </c>
      <c r="F144" s="86">
        <f>(F114+F127+F143)</f>
        <v>0</v>
      </c>
      <c r="G144" s="86">
        <f>(G114+G127+G143)</f>
        <v>30798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10</v>
      </c>
      <c r="D150" s="153">
        <f>'DOE25'!H489</f>
        <v>5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02/93</v>
      </c>
      <c r="C151" s="152" t="str">
        <f>'DOE25'!G490</f>
        <v>07/02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02/13</v>
      </c>
      <c r="C152" s="152" t="str">
        <f>'DOE25'!G491</f>
        <v>08/12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979939.45</v>
      </c>
      <c r="C153" s="137">
        <f>'DOE25'!G492</f>
        <v>1995190</v>
      </c>
      <c r="D153" s="137">
        <f>'DOE25'!H492</f>
        <v>197233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8.5</v>
      </c>
      <c r="C154" s="137">
        <f>'DOE25'!G493</f>
        <v>3.8</v>
      </c>
      <c r="D154" s="137">
        <f>'DOE25'!H493</f>
        <v>3.88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19267.5</v>
      </c>
      <c r="C155" s="137">
        <f>'DOE25'!G494</f>
        <v>245000</v>
      </c>
      <c r="D155" s="137">
        <f>'DOE25'!H494</f>
        <v>78893.2</v>
      </c>
      <c r="E155" s="137">
        <f>'DOE25'!I494</f>
        <v>0</v>
      </c>
      <c r="F155" s="137">
        <f>'DOE25'!J494</f>
        <v>0</v>
      </c>
      <c r="G155" s="138">
        <f>SUM(B155:F155)</f>
        <v>343160.7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19267.5</v>
      </c>
      <c r="C157" s="137">
        <f>'DOE25'!G496</f>
        <v>245000</v>
      </c>
      <c r="D157" s="137">
        <f>'DOE25'!H496</f>
        <v>39446.6</v>
      </c>
      <c r="E157" s="137">
        <f>'DOE25'!I496</f>
        <v>0</v>
      </c>
      <c r="F157" s="137">
        <f>'DOE25'!J496</f>
        <v>0</v>
      </c>
      <c r="G157" s="138">
        <f t="shared" si="0"/>
        <v>303714.09999999998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39446.6</v>
      </c>
      <c r="E158" s="137">
        <f>'DOE25'!I497</f>
        <v>0</v>
      </c>
      <c r="F158" s="137">
        <f>'DOE25'!J497</f>
        <v>0</v>
      </c>
      <c r="G158" s="138">
        <f t="shared" si="0"/>
        <v>39446.6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1528.56</v>
      </c>
      <c r="E159" s="137">
        <f>'DOE25'!I498</f>
        <v>0</v>
      </c>
      <c r="F159" s="137">
        <f>'DOE25'!J498</f>
        <v>0</v>
      </c>
      <c r="G159" s="138">
        <f t="shared" si="0"/>
        <v>1528.56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40975.159999999996</v>
      </c>
      <c r="E160" s="137">
        <f>'DOE25'!I499</f>
        <v>0</v>
      </c>
      <c r="F160" s="137">
        <f>'DOE25'!J499</f>
        <v>0</v>
      </c>
      <c r="G160" s="138">
        <f t="shared" si="0"/>
        <v>40975.159999999996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39446.6</v>
      </c>
      <c r="E161" s="137">
        <f>'DOE25'!I500</f>
        <v>0</v>
      </c>
      <c r="F161" s="137">
        <f>'DOE25'!J500</f>
        <v>0</v>
      </c>
      <c r="G161" s="138">
        <f t="shared" si="0"/>
        <v>39446.6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1528.56</v>
      </c>
      <c r="E162" s="137">
        <f>'DOE25'!I501</f>
        <v>0</v>
      </c>
      <c r="F162" s="137">
        <f>'DOE25'!J501</f>
        <v>0</v>
      </c>
      <c r="G162" s="138">
        <f t="shared" si="0"/>
        <v>1528.56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40975.159999999996</v>
      </c>
      <c r="E163" s="137">
        <f>'DOE25'!I502</f>
        <v>0</v>
      </c>
      <c r="F163" s="137">
        <f>'DOE25'!J502</f>
        <v>0</v>
      </c>
      <c r="G163" s="138">
        <f t="shared" si="0"/>
        <v>40975.159999999996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LISBON REGIONAL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15588</v>
      </c>
    </row>
    <row r="5" spans="1:4" x14ac:dyDescent="0.2">
      <c r="B5" t="s">
        <v>704</v>
      </c>
      <c r="C5" s="179">
        <f>IF('DOE25'!G664+'DOE25'!G669=0,0,ROUND('DOE25'!G671,0))</f>
        <v>13669</v>
      </c>
    </row>
    <row r="6" spans="1:4" x14ac:dyDescent="0.2">
      <c r="B6" t="s">
        <v>62</v>
      </c>
      <c r="C6" s="179">
        <f>IF('DOE25'!H664+'DOE25'!H669=0,0,ROUND('DOE25'!H671,0))</f>
        <v>14267</v>
      </c>
    </row>
    <row r="7" spans="1:4" x14ac:dyDescent="0.2">
      <c r="B7" t="s">
        <v>705</v>
      </c>
      <c r="C7" s="179">
        <f>IF('DOE25'!I664+'DOE25'!I669=0,0,ROUND('DOE25'!I671,0))</f>
        <v>14612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2591408</v>
      </c>
      <c r="D10" s="182">
        <f>ROUND((C10/$C$28)*100,1)</f>
        <v>45.6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924337</v>
      </c>
      <c r="D11" s="182">
        <f>ROUND((C11/$C$28)*100,1)</f>
        <v>16.3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211948</v>
      </c>
      <c r="D12" s="182">
        <f>ROUND((C12/$C$28)*100,1)</f>
        <v>3.7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123846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316397</v>
      </c>
      <c r="D15" s="182">
        <f t="shared" ref="D15:D27" si="0">ROUND((C15/$C$28)*100,1)</f>
        <v>5.6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100238</v>
      </c>
      <c r="D16" s="182">
        <f t="shared" si="0"/>
        <v>1.8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347946</v>
      </c>
      <c r="D17" s="182">
        <f t="shared" si="0"/>
        <v>6.1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269103</v>
      </c>
      <c r="D18" s="182">
        <f t="shared" si="0"/>
        <v>4.7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371554</v>
      </c>
      <c r="D20" s="182">
        <f t="shared" si="0"/>
        <v>6.5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229939</v>
      </c>
      <c r="D21" s="182">
        <f t="shared" si="0"/>
        <v>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93690</v>
      </c>
      <c r="D25" s="182">
        <f t="shared" si="0"/>
        <v>1.6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99049.510000000009</v>
      </c>
      <c r="D27" s="182">
        <f t="shared" si="0"/>
        <v>1.7</v>
      </c>
    </row>
    <row r="28" spans="1:4" x14ac:dyDescent="0.2">
      <c r="B28" s="187" t="s">
        <v>723</v>
      </c>
      <c r="C28" s="180">
        <f>SUM(C10:C27)</f>
        <v>5679455.5099999998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5679455.5099999998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303714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2072029</v>
      </c>
      <c r="D35" s="182">
        <f t="shared" ref="D35:D40" si="1">ROUND((C35/$C$41)*100,1)</f>
        <v>34.6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736484.5</v>
      </c>
      <c r="D36" s="182">
        <f t="shared" si="1"/>
        <v>12.3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2424849</v>
      </c>
      <c r="D37" s="182">
        <f t="shared" si="1"/>
        <v>40.5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249280</v>
      </c>
      <c r="D38" s="182">
        <f t="shared" si="1"/>
        <v>4.2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509592</v>
      </c>
      <c r="D39" s="182">
        <f t="shared" si="1"/>
        <v>8.5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5992234.5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LISBON REGIONAL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2013-09-17T14:11:08Z</cp:lastPrinted>
  <dcterms:created xsi:type="dcterms:W3CDTF">1997-12-04T19:04:30Z</dcterms:created>
  <dcterms:modified xsi:type="dcterms:W3CDTF">2013-12-05T18:49:45Z</dcterms:modified>
</cp:coreProperties>
</file>