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67" i="2"/>
  <c r="B2" i="13"/>
  <c r="F8" i="13"/>
  <c r="G8" i="13"/>
  <c r="L203" i="1"/>
  <c r="C17" i="10" s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C18" i="10" s="1"/>
  <c r="L240" i="1"/>
  <c r="F14" i="13"/>
  <c r="G14" i="13"/>
  <c r="L206" i="1"/>
  <c r="L224" i="1"/>
  <c r="C20" i="10" s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/>
  <c r="L260" i="1"/>
  <c r="L340" i="1"/>
  <c r="L341" i="1"/>
  <c r="L254" i="1"/>
  <c r="L335" i="1"/>
  <c r="C11" i="13"/>
  <c r="C10" i="13"/>
  <c r="C9" i="13"/>
  <c r="L360" i="1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/>
  <c r="L611" i="1"/>
  <c r="G662" i="1"/>
  <c r="L610" i="1"/>
  <c r="F662" i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 s="1"/>
  <c r="I192" i="1" s="1"/>
  <c r="G629" i="1" s="1"/>
  <c r="J629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3" i="10"/>
  <c r="C16" i="10"/>
  <c r="C19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/>
  <c r="L521" i="1"/>
  <c r="F549" i="1"/>
  <c r="L522" i="1"/>
  <c r="F550" i="1"/>
  <c r="L525" i="1"/>
  <c r="G548" i="1"/>
  <c r="L526" i="1"/>
  <c r="G549" i="1" s="1"/>
  <c r="K549" i="1" s="1"/>
  <c r="L527" i="1"/>
  <c r="G550" i="1" s="1"/>
  <c r="L530" i="1"/>
  <c r="H548" i="1" s="1"/>
  <c r="L531" i="1"/>
  <c r="H549" i="1" s="1"/>
  <c r="L532" i="1"/>
  <c r="H550" i="1" s="1"/>
  <c r="L535" i="1"/>
  <c r="I548" i="1"/>
  <c r="L536" i="1"/>
  <c r="I549" i="1"/>
  <c r="L537" i="1"/>
  <c r="I550" i="1"/>
  <c r="L540" i="1"/>
  <c r="J548" i="1"/>
  <c r="L541" i="1"/>
  <c r="J549" i="1"/>
  <c r="L542" i="1"/>
  <c r="J550" i="1"/>
  <c r="E131" i="2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/>
  <c r="C10" i="2"/>
  <c r="C11" i="2"/>
  <c r="D11" i="2"/>
  <c r="E11" i="2"/>
  <c r="F11" i="2"/>
  <c r="I440" i="1"/>
  <c r="J12" i="1"/>
  <c r="G11" i="2"/>
  <c r="C12" i="2"/>
  <c r="D12" i="2"/>
  <c r="E12" i="2"/>
  <c r="F12" i="2"/>
  <c r="I441" i="1"/>
  <c r="J13" i="1"/>
  <c r="G12" i="2" s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G18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G31" i="2" s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G36" i="2" s="1"/>
  <c r="G49" i="2" s="1"/>
  <c r="G50" i="2" s="1"/>
  <c r="I458" i="1"/>
  <c r="J47" i="1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C61" i="2" s="1"/>
  <c r="C62" i="2" s="1"/>
  <c r="D60" i="2"/>
  <c r="D61" i="2" s="1"/>
  <c r="D62" i="2" s="1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G80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/>
  <c r="F127" i="2"/>
  <c r="G127" i="2"/>
  <c r="C129" i="2"/>
  <c r="E129" i="2"/>
  <c r="F129" i="2"/>
  <c r="D133" i="2"/>
  <c r="D143" i="2"/>
  <c r="D144" i="2" s="1"/>
  <c r="E133" i="2"/>
  <c r="F133" i="2"/>
  <c r="K418" i="1"/>
  <c r="K426" i="1"/>
  <c r="K432" i="1"/>
  <c r="L262" i="1"/>
  <c r="C134" i="2" s="1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G50" i="1"/>
  <c r="G51" i="1" s="1"/>
  <c r="H617" i="1" s="1"/>
  <c r="H50" i="1"/>
  <c r="H51" i="1" s="1"/>
  <c r="H618" i="1" s="1"/>
  <c r="I50" i="1"/>
  <c r="I51" i="1"/>
  <c r="H619" i="1" s="1"/>
  <c r="F176" i="1"/>
  <c r="I176" i="1"/>
  <c r="F182" i="1"/>
  <c r="G182" i="1"/>
  <c r="H182" i="1"/>
  <c r="I182" i="1"/>
  <c r="J182" i="1"/>
  <c r="J191" i="1" s="1"/>
  <c r="J192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/>
  <c r="G635" i="1" s="1"/>
  <c r="J635" i="1" s="1"/>
  <c r="F381" i="1"/>
  <c r="G381" i="1"/>
  <c r="H381" i="1"/>
  <c r="I381" i="1"/>
  <c r="J381" i="1"/>
  <c r="K381" i="1"/>
  <c r="F392" i="1"/>
  <c r="G392" i="1"/>
  <c r="H392" i="1"/>
  <c r="I392" i="1"/>
  <c r="I407" i="1" s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G544" i="1" s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I597" i="1"/>
  <c r="H649" i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K256" i="1"/>
  <c r="K270" i="1"/>
  <c r="I256" i="1"/>
  <c r="I270" i="1"/>
  <c r="G256" i="1"/>
  <c r="G270" i="1"/>
  <c r="G159" i="2"/>
  <c r="C18" i="2"/>
  <c r="F31" i="2"/>
  <c r="C26" i="10"/>
  <c r="L327" i="1"/>
  <c r="H659" i="1"/>
  <c r="H663" i="1" s="1"/>
  <c r="H671" i="1" s="1"/>
  <c r="L350" i="1"/>
  <c r="I661" i="1"/>
  <c r="L289" i="1"/>
  <c r="A31" i="12"/>
  <c r="C69" i="2"/>
  <c r="A40" i="12"/>
  <c r="D12" i="13"/>
  <c r="C12" i="13" s="1"/>
  <c r="G161" i="2"/>
  <c r="E49" i="2"/>
  <c r="D18" i="13"/>
  <c r="C18" i="13" s="1"/>
  <c r="D15" i="13"/>
  <c r="C15" i="13" s="1"/>
  <c r="D7" i="13"/>
  <c r="C7" i="13" s="1"/>
  <c r="F102" i="2"/>
  <c r="D18" i="2"/>
  <c r="E18" i="2"/>
  <c r="D17" i="13"/>
  <c r="C17" i="13"/>
  <c r="D6" i="13"/>
  <c r="C6" i="13"/>
  <c r="E8" i="13"/>
  <c r="C8" i="13" s="1"/>
  <c r="G158" i="2"/>
  <c r="C90" i="2"/>
  <c r="F77" i="2"/>
  <c r="F80" i="2" s="1"/>
  <c r="F103" i="2" s="1"/>
  <c r="F61" i="2"/>
  <c r="F62" i="2" s="1"/>
  <c r="D31" i="2"/>
  <c r="C127" i="2"/>
  <c r="C77" i="2"/>
  <c r="C80" i="2" s="1"/>
  <c r="D49" i="2"/>
  <c r="G156" i="2"/>
  <c r="F49" i="2"/>
  <c r="F50" i="2" s="1"/>
  <c r="F18" i="2"/>
  <c r="G162" i="2"/>
  <c r="G157" i="2"/>
  <c r="G155" i="2"/>
  <c r="E143" i="2"/>
  <c r="E114" i="2"/>
  <c r="G102" i="2"/>
  <c r="E102" i="2"/>
  <c r="C102" i="2"/>
  <c r="D90" i="2"/>
  <c r="F90" i="2"/>
  <c r="E61" i="2"/>
  <c r="E62" i="2"/>
  <c r="E31" i="2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E103" i="2" s="1"/>
  <c r="L426" i="1"/>
  <c r="J256" i="1"/>
  <c r="J270" i="1"/>
  <c r="H111" i="1"/>
  <c r="F111" i="1"/>
  <c r="J640" i="1"/>
  <c r="J638" i="1"/>
  <c r="K604" i="1"/>
  <c r="G647" i="1"/>
  <c r="J570" i="1"/>
  <c r="K570" i="1"/>
  <c r="L432" i="1"/>
  <c r="L418" i="1"/>
  <c r="I168" i="1"/>
  <c r="H168" i="1"/>
  <c r="E50" i="2"/>
  <c r="J643" i="1"/>
  <c r="J642" i="1"/>
  <c r="J475" i="1"/>
  <c r="H625" i="1"/>
  <c r="H475" i="1"/>
  <c r="H623" i="1"/>
  <c r="J623" i="1" s="1"/>
  <c r="F475" i="1"/>
  <c r="H621" i="1" s="1"/>
  <c r="J621" i="1" s="1"/>
  <c r="I475" i="1"/>
  <c r="H624" i="1"/>
  <c r="J624" i="1" s="1"/>
  <c r="G475" i="1"/>
  <c r="H622" i="1" s="1"/>
  <c r="J622" i="1" s="1"/>
  <c r="G337" i="1"/>
  <c r="G351" i="1"/>
  <c r="F168" i="1"/>
  <c r="J139" i="1"/>
  <c r="F570" i="1"/>
  <c r="H256" i="1"/>
  <c r="H270" i="1" s="1"/>
  <c r="I551" i="1"/>
  <c r="K597" i="1"/>
  <c r="G646" i="1" s="1"/>
  <c r="J646" i="1" s="1"/>
  <c r="K544" i="1"/>
  <c r="J551" i="1"/>
  <c r="C29" i="10"/>
  <c r="I660" i="1"/>
  <c r="H139" i="1"/>
  <c r="L400" i="1"/>
  <c r="C138" i="2" s="1"/>
  <c r="L392" i="1"/>
  <c r="A13" i="12"/>
  <c r="F22" i="13"/>
  <c r="H25" i="13"/>
  <c r="C25" i="13" s="1"/>
  <c r="J650" i="1"/>
  <c r="J639" i="1"/>
  <c r="J633" i="1"/>
  <c r="H570" i="1"/>
  <c r="L559" i="1"/>
  <c r="J544" i="1"/>
  <c r="H337" i="1"/>
  <c r="H351" i="1" s="1"/>
  <c r="F337" i="1"/>
  <c r="F351" i="1" s="1"/>
  <c r="G191" i="1"/>
  <c r="H191" i="1"/>
  <c r="E127" i="2"/>
  <c r="E144" i="2"/>
  <c r="C35" i="10"/>
  <c r="L308" i="1"/>
  <c r="D31" i="13" s="1"/>
  <c r="C31" i="13" s="1"/>
  <c r="D5" i="13"/>
  <c r="C5" i="13"/>
  <c r="E16" i="13"/>
  <c r="C49" i="2"/>
  <c r="C50" i="2" s="1"/>
  <c r="J654" i="1"/>
  <c r="L569" i="1"/>
  <c r="I570" i="1"/>
  <c r="I544" i="1"/>
  <c r="L564" i="1"/>
  <c r="L544" i="1"/>
  <c r="H544" i="1"/>
  <c r="C22" i="13"/>
  <c r="C137" i="2"/>
  <c r="C140" i="2" s="1"/>
  <c r="C16" i="13"/>
  <c r="L337" i="1"/>
  <c r="L351" i="1" s="1"/>
  <c r="G632" i="1" s="1"/>
  <c r="J632" i="1" s="1"/>
  <c r="C24" i="10"/>
  <c r="G31" i="13"/>
  <c r="G33" i="13"/>
  <c r="I337" i="1"/>
  <c r="I351" i="1"/>
  <c r="J649" i="1"/>
  <c r="L406" i="1"/>
  <c r="C139" i="2" s="1"/>
  <c r="L570" i="1"/>
  <c r="I191" i="1"/>
  <c r="E90" i="2"/>
  <c r="D50" i="2"/>
  <c r="J653" i="1"/>
  <c r="J652" i="1"/>
  <c r="L433" i="1"/>
  <c r="G637" i="1" s="1"/>
  <c r="J637" i="1" s="1"/>
  <c r="J433" i="1"/>
  <c r="F433" i="1"/>
  <c r="K433" i="1"/>
  <c r="G133" i="2"/>
  <c r="G143" i="2" s="1"/>
  <c r="G144" i="2" s="1"/>
  <c r="C6" i="10"/>
  <c r="F31" i="13"/>
  <c r="G168" i="1"/>
  <c r="C39" i="10" s="1"/>
  <c r="G139" i="1"/>
  <c r="F139" i="1"/>
  <c r="G62" i="2"/>
  <c r="G103" i="2"/>
  <c r="C5" i="10"/>
  <c r="G42" i="2"/>
  <c r="F33" i="13"/>
  <c r="F544" i="1"/>
  <c r="H433" i="1"/>
  <c r="J619" i="1"/>
  <c r="J618" i="1"/>
  <c r="D102" i="2"/>
  <c r="I139" i="1"/>
  <c r="A22" i="12"/>
  <c r="H647" i="1"/>
  <c r="J647" i="1"/>
  <c r="J651" i="1"/>
  <c r="J641" i="1"/>
  <c r="G570" i="1"/>
  <c r="I433" i="1"/>
  <c r="G433" i="1"/>
  <c r="I662" i="1"/>
  <c r="C27" i="10"/>
  <c r="G634" i="1"/>
  <c r="J634" i="1" s="1"/>
  <c r="D103" i="2"/>
  <c r="C38" i="10"/>
  <c r="D38" i="10" s="1"/>
  <c r="F51" i="1"/>
  <c r="H616" i="1" s="1"/>
  <c r="J616" i="1" s="1"/>
  <c r="K548" i="1"/>
  <c r="K551" i="1" s="1"/>
  <c r="F551" i="1"/>
  <c r="K550" i="1"/>
  <c r="J644" i="1"/>
  <c r="C36" i="10"/>
  <c r="D36" i="10" s="1"/>
  <c r="G160" i="2"/>
  <c r="G46" i="2"/>
  <c r="G9" i="2"/>
  <c r="H33" i="13"/>
  <c r="C15" i="10"/>
  <c r="L228" i="1"/>
  <c r="G659" i="1" s="1"/>
  <c r="G663" i="1" s="1"/>
  <c r="C10" i="10"/>
  <c r="L210" i="1"/>
  <c r="F659" i="1" s="1"/>
  <c r="F663" i="1" s="1"/>
  <c r="C11" i="10"/>
  <c r="C28" i="10" s="1"/>
  <c r="L256" i="1"/>
  <c r="L270" i="1" s="1"/>
  <c r="G631" i="1" s="1"/>
  <c r="J631" i="1" s="1"/>
  <c r="H666" i="1"/>
  <c r="D33" i="13"/>
  <c r="D36" i="13" s="1"/>
  <c r="I659" i="1"/>
  <c r="I663" i="1" s="1"/>
  <c r="I666" i="1" s="1"/>
  <c r="D20" i="10"/>
  <c r="I671" i="1"/>
  <c r="C7" i="10" s="1"/>
  <c r="D23" i="10"/>
  <c r="D24" i="10"/>
  <c r="D15" i="10"/>
  <c r="D16" i="10"/>
  <c r="D21" i="10"/>
  <c r="D11" i="10"/>
  <c r="D26" i="10"/>
  <c r="D12" i="10"/>
  <c r="C41" i="10"/>
  <c r="E33" i="13"/>
  <c r="D35" i="13" s="1"/>
  <c r="D40" i="10"/>
  <c r="D39" i="10"/>
  <c r="F666" i="1" l="1"/>
  <c r="F671" i="1"/>
  <c r="C4" i="10" s="1"/>
  <c r="D37" i="10"/>
  <c r="D35" i="10"/>
  <c r="D41" i="10" s="1"/>
  <c r="D10" i="10"/>
  <c r="D17" i="10"/>
  <c r="D22" i="10"/>
  <c r="D25" i="10"/>
  <c r="D27" i="10"/>
  <c r="D13" i="10"/>
  <c r="D19" i="10"/>
  <c r="C30" i="10"/>
  <c r="C143" i="2"/>
  <c r="C144" i="2" s="1"/>
  <c r="G671" i="1"/>
  <c r="G666" i="1"/>
  <c r="G630" i="1"/>
  <c r="J630" i="1" s="1"/>
  <c r="G645" i="1"/>
  <c r="D18" i="10"/>
  <c r="H192" i="1"/>
  <c r="G628" i="1" s="1"/>
  <c r="J628" i="1" s="1"/>
  <c r="C103" i="2"/>
  <c r="H551" i="1"/>
  <c r="L407" i="1"/>
  <c r="J19" i="1"/>
  <c r="G620" i="1" s="1"/>
  <c r="J50" i="1"/>
  <c r="G192" i="1"/>
  <c r="G627" i="1" s="1"/>
  <c r="J627" i="1" s="1"/>
  <c r="J32" i="1"/>
  <c r="F192" i="1"/>
  <c r="G626" i="1" s="1"/>
  <c r="J626" i="1" s="1"/>
  <c r="J617" i="1"/>
  <c r="G551" i="1"/>
  <c r="F143" i="2"/>
  <c r="F144" i="2" s="1"/>
  <c r="G625" i="1" l="1"/>
  <c r="J625" i="1" s="1"/>
  <c r="J51" i="1"/>
  <c r="H620" i="1" s="1"/>
  <c r="H645" i="1"/>
  <c r="G636" i="1"/>
  <c r="J636" i="1" s="1"/>
  <c r="J620" i="1"/>
  <c r="H655" i="1"/>
  <c r="J645" i="1"/>
  <c r="D28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<sst xmlns="http://schemas.openxmlformats.org/spreadsheetml/2006/main" count="3948" uniqueCount="912">
  <si>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</si>
  <si>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</si>
  <si>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</si>
  <si>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</si>
  <si>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</si>
  <si>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</si>
  <si>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</si>
  <si>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</si>
  <si>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</si>
  <si>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</si>
  <si>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</si>
  <si>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</si>
  <si>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</si>
  <si>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</si>
  <si>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</si>
  <si>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</si>
  <si>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</si>
  <si>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</si>
  <si>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</si>
  <si>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</si>
  <si>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</si>
  <si>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</si>
  <si>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</si>
  <si>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</si>
  <si>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</si>
  <si>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</si>
  <si>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</si>
  <si>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</si>
  <si>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</si>
  <si>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</si>
  <si>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</si>
  <si>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</si>
  <si>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</si>
  <si>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</si>
  <si>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</si>
  <si>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</si>
  <si>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</si>
  <si>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</si>
  <si>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</si>
  <si>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</si>
  <si>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</si>
  <si>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</si>
  <si>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</si>
  <si>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</si>
  <si>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</si>
  <si>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</si>
  <si>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</si>
  <si>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</si>
  <si>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</si>
  <si>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</si>
  <si>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</si>
  <si>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</si>
  <si>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</si>
  <si>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</si>
  <si>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</si>
  <si>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</si>
  <si>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</si>
  <si>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</si>
  <si>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</si>
  <si>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</si>
  <si>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</si>
  <si>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</si>
  <si>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</si>
  <si>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</si>
  <si>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</si>
  <si>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</si>
  <si>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</si>
  <si>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</si>
  <si>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</si>
  <si>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</si>
  <si>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</si>
  <si>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</si>
  <si>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</si>
  <si>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</si>
  <si>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</si>
  <si>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</si>
  <si>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</si>
  <si>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</si>
  <si>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</si>
  <si>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</si>
  <si>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</si>
  <si>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</si>
  <si>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</si>
  <si>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</si>
  <si>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</si>
  <si>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</si>
  <si>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</si>
  <si>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</si>
  <si>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</si>
  <si>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</si>
  <si>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</si>
  <si>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</si>
  <si>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</si>
  <si>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</si>
  <si>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</si>
  <si>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</si>
  <si>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</si>
  <si>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</si>
  <si>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</si>
  <si>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</si>
  <si>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</si>
  <si>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</si>
  <si>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</si>
  <si>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</si>
  <si>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</si>
  <si>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</si>
  <si>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</si>
  <si>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</si>
  <si>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</si>
  <si>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</si>
  <si>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</si>
  <si>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</si>
  <si>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</si>
  <si>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</si>
  <si>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</si>
  <si>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</si>
  <si>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</si>
  <si>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</si>
  <si>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</si>
  <si>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</si>
  <si>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</si>
  <si>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</si>
  <si>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</si>
  <si>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</si>
  <si>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</si>
  <si>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</si>
  <si>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</si>
  <si>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</si>
  <si>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</si>
  <si>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</si>
  <si>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</si>
  <si>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</si>
  <si>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</si>
  <si>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</si>
  <si>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</si>
  <si>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</si>
  <si>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</si>
  <si>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</si>
  <si>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</si>
  <si>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</si>
  <si>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</si>
  <si>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</si>
  <si>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</si>
  <si>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</si>
  <si>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</si>
  <si>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</si>
  <si>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</si>
  <si>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</si>
  <si>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</si>
  <si>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</si>
  <si>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</si>
  <si>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</si>
  <si>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</si>
  <si>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</si>
  <si>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</si>
  <si>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</si>
  <si>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</si>
  <si>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</si>
  <si>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</si>
  <si>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</si>
  <si>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</si>
  <si>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</si>
  <si>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</si>
  <si>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</si>
  <si>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</si>
  <si>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</si>
  <si>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</si>
  <si>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</si>
  <si>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</si>
  <si>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</si>
  <si>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</si>
  <si>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</si>
  <si>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</si>
  <si>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</si>
  <si>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</si>
  <si>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</si>
  <si>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</si>
  <si>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</si>
  <si>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</si>
  <si>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</si>
  <si>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</si>
  <si>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</si>
  <si>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</si>
  <si>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</si>
  <si>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</si>
  <si>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</si>
  <si>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</si>
  <si>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</si>
  <si>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</si>
  <si>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</si>
  <si>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</si>
  <si>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</si>
  <si>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</si>
  <si>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</si>
  <si>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</si>
  <si>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</si>
  <si>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</si>
  <si>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</si>
  <si>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</si>
  <si>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</si>
  <si>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</si>
  <si>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</si>
  <si>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</si>
  <si>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</si>
  <si>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</si>
  <si>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</si>
  <si>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</si>
  <si>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</si>
  <si>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</si>
  <si>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</si>
  <si>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</si>
  <si>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</si>
  <si>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</si>
  <si>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</si>
  <si>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</si>
  <si>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</si>
  <si>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</si>
  <si>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</si>
  <si>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</si>
  <si>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</si>
  <si>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</si>
  <si>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</si>
  <si>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</si>
  <si>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</si>
  <si>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</si>
  <si>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</si>
  <si>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</si>
  <si>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</si>
  <si>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</si>
  <si>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</si>
  <si>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</si>
  <si>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</si>
  <si>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</si>
  <si>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</si>
  <si>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</si>
  <si>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</si>
  <si>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</si>
  <si>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</si>
  <si>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</si>
  <si>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</si>
  <si>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</si>
  <si>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</si>
  <si>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</si>
  <si>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</si>
  <si>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</si>
  <si>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</si>
  <si>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</si>
  <si>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</si>
  <si>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</si>
  <si>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</si>
  <si>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</si>
  <si>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</si>
  <si>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</si>
  <si>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</si>
  <si>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</si>
  <si>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</si>
  <si>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</si>
  <si>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</si>
  <si>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</si>
  <si>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</si>
  <si>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</si>
  <si>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</si>
  <si>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</si>
  <si>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</si>
  <si>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</si>
  <si>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</si>
  <si>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</si>
  <si>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</si>
  <si>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</si>
  <si>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</si>
  <si>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</si>
  <si>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</si>
  <si>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</si>
  <si>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</si>
  <si>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</si>
  <si>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</si>
  <si>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</si>
  <si>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</si>
  <si>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</si>
  <si>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</si>
  <si>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</si>
  <si>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</si>
  <si>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</si>
  <si>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</si>
  <si>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</si>
  <si>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</si>
  <si>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</si>
  <si>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</si>
  <si>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</si>
  <si>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</si>
  <si>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</si>
  <si>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</si>
  <si>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</si>
  <si>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</si>
  <si>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</si>
  <si>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</si>
  <si>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</si>
  <si>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</si>
  <si>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</si>
  <si>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</si>
  <si>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</si>
  <si>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</si>
  <si>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</si>
  <si>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</si>
  <si>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</si>
  <si>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</si>
  <si>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</si>
  <si>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</si>
  <si>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</si>
  <si>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</si>
  <si>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</si>
  <si>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</si>
  <si>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</si>
  <si>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</si>
  <si>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</si>
  <si>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</si>
  <si>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</si>
  <si>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</si>
  <si>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</si>
  <si>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</si>
  <si>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</si>
  <si>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</si>
  <si>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</si>
  <si>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</si>
  <si>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</si>
  <si>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</si>
  <si>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</si>
  <si>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</si>
  <si>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</si>
  <si>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</si>
  <si>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</si>
  <si>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</si>
  <si>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</si>
  <si>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</si>
  <si>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</si>
  <si>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</si>
  <si>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</si>
  <si>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</si>
  <si>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</si>
  <si>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</si>
  <si>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</si>
  <si>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</si>
  <si>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</si>
  <si>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</si>
  <si>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</si>
  <si>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</si>
  <si>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</si>
  <si>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</si>
  <si>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</si>
  <si>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</si>
  <si>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</si>
  <si>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</si>
  <si>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</si>
  <si>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</si>
  <si>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</si>
  <si>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</si>
  <si>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</si>
  <si>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</si>
  <si>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</si>
  <si>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</si>
  <si>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</si>
  <si>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</si>
  <si>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</si>
  <si>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</si>
  <si>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</si>
  <si>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</si>
  <si>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</si>
  <si>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</si>
  <si>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</si>
  <si>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</si>
  <si>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</si>
  <si>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</si>
  <si>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</si>
  <si>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</si>
  <si>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</si>
  <si>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</si>
  <si>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</si>
  <si>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</si>
  <si>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</si>
  <si>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</si>
  <si>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</si>
  <si>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</si>
  <si>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</si>
  <si>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</si>
  <si>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</si>
  <si>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</si>
  <si>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</si>
  <si>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</si>
  <si>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</si>
  <si>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</si>
  <si>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</si>
  <si>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</si>
  <si>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</si>
  <si>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</si>
  <si>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</si>
  <si>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</si>
  <si>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</si>
  <si>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</si>
  <si>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</si>
  <si>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</si>
  <si>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</si>
  <si>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</si>
  <si>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</si>
  <si>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</si>
  <si>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</si>
  <si>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</si>
  <si>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</si>
  <si>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</si>
  <si>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</si>
  <si>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</si>
  <si>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</si>
  <si>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</si>
  <si>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</si>
  <si>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</si>
  <si>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</si>
  <si>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</si>
  <si>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</si>
  <si>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</si>
  <si>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</si>
  <si>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</si>
  <si>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</si>
  <si>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</si>
  <si>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</si>
  <si>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</si>
  <si>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</si>
  <si>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</si>
  <si>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</si>
  <si>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</si>
  <si>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</si>
  <si>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</si>
  <si>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</si>
  <si>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</si>
  <si>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</si>
  <si>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</si>
  <si>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</si>
  <si>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</si>
  <si>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</si>
  <si>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</si>
  <si>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</si>
  <si>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</si>
  <si>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</si>
  <si>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</si>
  <si>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</si>
  <si>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</si>
  <si>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</si>
  <si>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</si>
  <si>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</si>
  <si>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</si>
  <si>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</si>
  <si>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</si>
  <si>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</si>
  <si>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</si>
  <si>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</si>
  <si>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</si>
  <si>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</si>
  <si>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</si>
  <si>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</si>
  <si>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</si>
  <si>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</si>
  <si>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</si>
  <si>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</si>
  <si>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</si>
  <si>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</si>
  <si>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</si>
  <si>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</si>
  <si>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</si>
  <si>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</si>
  <si>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</si>
  <si>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</si>
  <si>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</si>
  <si>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</si>
  <si>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</si>
  <si>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</si>
  <si>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</si>
  <si>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</si>
  <si>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</si>
  <si>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</si>
  <si>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</si>
  <si>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</si>
  <si>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</si>
  <si>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</si>
  <si>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</si>
  <si>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</si>
  <si>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</si>
  <si>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</si>
  <si>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</si>
  <si>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</si>
  <si>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</si>
  <si>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</si>
  <si>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</si>
  <si>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</si>
  <si>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</si>
  <si>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</si>
  <si>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</si>
  <si>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</si>
  <si>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</si>
  <si>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</si>
  <si>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</si>
  <si>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</si>
  <si>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</si>
  <si>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</si>
  <si>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</si>
  <si>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</si>
  <si>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</si>
  <si>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</si>
  <si>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</si>
  <si>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</si>
  <si>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</si>
  <si>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</si>
  <si>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</si>
  <si>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</si>
  <si>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</si>
  <si>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</si>
  <si>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</si>
  <si>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</si>
  <si>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</si>
  <si>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</si>
  <si>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</si>
  <si>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</si>
  <si>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</si>
  <si>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</si>
  <si>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</si>
  <si>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</si>
  <si>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</si>
  <si>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</si>
  <si>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</si>
  <si>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</si>
  <si>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</si>
  <si>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</si>
  <si>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</si>
  <si>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</si>
  <si>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</si>
  <si>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</si>
  <si>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</si>
  <si>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</si>
  <si>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</si>
  <si>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</si>
  <si>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</si>
  <si>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</si>
  <si>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</si>
  <si>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</si>
  <si>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</si>
  <si>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</si>
  <si>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</si>
  <si>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</si>
  <si>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</si>
  <si>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</si>
  <si>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</si>
  <si>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</si>
  <si>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</si>
  <si>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</si>
  <si>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</si>
  <si>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</si>
  <si>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</si>
  <si>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</si>
  <si>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</si>
  <si>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</si>
  <si>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</si>
  <si>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</si>
  <si>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</si>
  <si>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</si>
  <si>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</si>
  <si>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</si>
  <si>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</si>
  <si>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</si>
  <si>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</si>
  <si>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</si>
  <si>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</si>
  <si>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</si>
  <si>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</si>
  <si>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</si>
  <si>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</si>
  <si>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</si>
  <si>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</si>
  <si>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</si>
  <si>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</si>
  <si>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</si>
  <si>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</si>
  <si>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</si>
  <si>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</si>
  <si>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</si>
  <si>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</si>
  <si>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</si>
  <si>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</si>
  <si>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</si>
  <si>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</si>
  <si>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</si>
  <si>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</si>
  <si>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</si>
  <si>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</si>
  <si>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</si>
  <si>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</si>
  <si>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</si>
  <si>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</si>
  <si>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</si>
  <si>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</si>
  <si>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</si>
  <si>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</si>
  <si>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</si>
  <si>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</si>
  <si>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</si>
  <si>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</si>
  <si>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</si>
  <si>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</si>
  <si>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</si>
  <si>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</si>
  <si>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</si>
  <si>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</si>
  <si>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</si>
  <si>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</si>
  <si>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</si>
  <si>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</si>
  <si>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</si>
  <si>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</si>
  <si>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</si>
  <si>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</si>
  <si>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</si>
  <si>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</si>
  <si>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</si>
  <si>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</si>
  <si>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</si>
  <si>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</si>
  <si>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</si>
  <si>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</si>
  <si>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</si>
  <si>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</si>
  <si>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</si>
  <si>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</si>
  <si>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</si>
  <si>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</si>
  <si>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</si>
  <si>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</si>
  <si>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</si>
  <si>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</si>
  <si>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</si>
  <si>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</si>
  <si>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</si>
  <si>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</si>
  <si>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</si>
  <si>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</si>
  <si>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</si>
  <si>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</si>
  <si>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</si>
  <si>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</si>
  <si>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</si>
  <si>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</si>
  <si>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</si>
  <si>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</si>
  <si>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</si>
  <si>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</si>
  <si>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</si>
  <si>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</si>
  <si>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</si>
  <si>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</si>
  <si>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</si>
  <si>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</si>
  <si>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</si>
  <si>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</si>
  <si>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</si>
  <si>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</si>
  <si>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</si>
  <si>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</si>
  <si>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</si>
  <si>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</si>
  <si>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</si>
  <si>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</si>
  <si>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</si>
  <si>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</si>
  <si>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</si>
  <si>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</si>
  <si>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</si>
  <si>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</si>
  <si>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</si>
  <si>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</si>
  <si>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</si>
  <si>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</si>
  <si>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</si>
  <si>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</si>
  <si>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</si>
  <si>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</si>
  <si>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</si>
  <si>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</si>
  <si>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</si>
  <si>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</si>
  <si>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</si>
  <si>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</si>
  <si>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</si>
  <si>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</si>
  <si>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</si>
  <si>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</si>
  <si>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</si>
  <si>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</si>
  <si>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</si>
  <si>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</si>
  <si>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</si>
  <si>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</si>
  <si>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</si>
  <si>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</si>
  <si>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</si>
  <si>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</si>
  <si>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</si>
  <si>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</si>
  <si>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</si>
  <si>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</si>
  <si>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</si>
  <si>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</si>
  <si>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</si>
  <si>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</si>
  <si>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</si>
  <si>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</si>
  <si>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</si>
  <si>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</si>
  <si>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</si>
  <si>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</si>
  <si>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</si>
  <si>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</si>
  <si>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</si>
  <si>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</si>
  <si>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</si>
  <si>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</si>
  <si>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</si>
  <si>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</si>
  <si>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</si>
  <si>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</si>
  <si>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</si>
  <si>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</si>
  <si>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</si>
  <si>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</si>
  <si>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</si>
  <si>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</si>
  <si>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</si>
  <si>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</si>
  <si>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</si>
  <si>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</si>
  <si>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</si>
  <si>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</si>
  <si>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</si>
  <si>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</si>
  <si>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</si>
  <si>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</si>
  <si>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</si>
  <si>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</si>
  <si>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</si>
  <si>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</si>
  <si>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</si>
  <si>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</si>
  <si>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</si>
  <si>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</si>
  <si>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</si>
  <si>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</si>
  <si>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</si>
  <si>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</si>
  <si>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</si>
  <si>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</si>
  <si>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</si>
  <si>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</si>
  <si>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</si>
  <si>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</si>
  <si>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</si>
  <si>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</si>
  <si>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</si>
  <si>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</si>
  <si>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</si>
  <si>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</si>
  <si>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</si>
  <si>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</si>
  <si>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</si>
  <si>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</si>
  <si>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</si>
  <si>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</si>
  <si>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</si>
  <si>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</si>
  <si>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</si>
  <si>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</si>
  <si>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</si>
  <si>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</si>
  <si>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</si>
  <si>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</si>
  <si>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</si>
  <si>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</si>
  <si>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</si>
  <si>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</si>
  <si>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</si>
  <si>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</si>
  <si>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</si>
  <si>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</si>
  <si>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</si>
  <si>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</si>
  <si>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</si>
  <si>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</si>
  <si>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</si>
  <si>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</si>
  <si>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</si>
  <si>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</si>
  <si>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</si>
  <si>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</si>
  <si>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</si>
  <si>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</si>
  <si>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</si>
  <si>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</si>
  <si>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</si>
  <si>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</si>
  <si>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</si>
  <si>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</si>
  <si>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</si>
  <si>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</si>
  <si>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</si>
  <si>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</si>
  <si>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</si>
  <si>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</si>
  <si>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</si>
  <si>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</si>
  <si>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</si>
  <si>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</si>
  <si>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</si>
  <si>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</si>
  <si>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</si>
  <si>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</si>
  <si>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</si>
  <si>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</si>
  <si>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</si>
  <si>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</si>
  <si>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</si>
  <si>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</si>
  <si>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</si>
  <si>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</si>
  <si>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</si>
  <si>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</si>
  <si>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</si>
  <si>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</si>
  <si>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</si>
  <si>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</si>
  <si>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</si>
  <si>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</si>
  <si>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</si>
  <si>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</si>
  <si>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</si>
  <si>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</si>
  <si>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</si>
  <si>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</si>
  <si>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</si>
  <si>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</si>
  <si>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</si>
  <si>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</si>
  <si>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</si>
  <si>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</si>
  <si>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</si>
  <si>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</si>
  <si>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</si>
  <si>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</si>
  <si>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</si>
  <si>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</si>
  <si>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</si>
  <si>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</si>
  <si>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</si>
  <si>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</si>
  <si>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</si>
  <si>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</si>
  <si>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</si>
  <si>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</si>
  <si>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</si>
  <si>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</si>
  <si>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</si>
  <si>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</si>
  <si>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</si>
  <si>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</si>
  <si>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</si>
  <si>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</si>
  <si>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</si>
  <si>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</si>
  <si>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</si>
  <si>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</si>
  <si>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</si>
  <si>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</si>
  <si>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</si>
  <si>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</si>
  <si>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</si>
  <si>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</si>
  <si>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</si>
  <si>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</si>
  <si>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</si>
  <si>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</si>
  <si>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</si>
  <si>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</si>
  <si>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</si>
  <si>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</si>
  <si>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</si>
  <si>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</si>
  <si>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</si>
  <si>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</si>
  <si>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</si>
  <si>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</si>
  <si>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</si>
  <si>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</si>
  <si>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</si>
  <si>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</si>
  <si>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</si>
  <si>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</si>
  <si>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</si>
  <si>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</si>
  <si>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</si>
  <si>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</si>
  <si>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</si>
  <si>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</si>
  <si>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</si>
  <si>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</si>
  <si>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</si>
  <si>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</si>
  <si>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</si>
  <si>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8/1994</t>
  </si>
  <si>
    <t>8/20/14</t>
  </si>
  <si>
    <t>Lyme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</si>
</sst>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0" fillId="5" borderId="0" xfId="0" applyNumberFormat="1" applyFill="1" applyProtection="1">
      <protection locked="0"/>
    </xf>
    <xf numFmtId="40" fontId="0" fillId="5" borderId="0" xfId="0" applyNumberFormat="1" applyFill="1" applyProtection="1">
      <protection locked="0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327</v>
      </c>
      <c r="C2" s="21">
        <v>327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91446.25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789206.27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301.23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1607.33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2288.5700000000002</v>
      </c>
      <c r="G14" s="18">
        <v>2127.4499999999998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1500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95536.05</v>
      </c>
      <c r="G19" s="41">
        <f>SUM(G9:G18)</f>
        <v>3734.7799999999997</v>
      </c>
      <c r="H19" s="41">
        <f>SUM(H9:H18)</f>
        <v>0</v>
      </c>
      <c r="I19" s="41">
        <f>SUM(I9:I18)</f>
        <v>0</v>
      </c>
      <c r="J19" s="41">
        <f>SUM(J9:J18)</f>
        <v>789206.27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301.23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12581.9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32574.21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3433.55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45156.11</v>
      </c>
      <c r="G32" s="41">
        <f>SUM(G22:G31)</f>
        <v>3734.78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45414.400000000001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4965.54</v>
      </c>
      <c r="G47" s="18"/>
      <c r="H47" s="18"/>
      <c r="I47" s="18"/>
      <c r="J47" s="13">
        <f>SUM(I458)</f>
        <v>789206.27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/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50379.94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789206.27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95536.05</v>
      </c>
      <c r="G51" s="41">
        <f>G50+G32</f>
        <v>3734.78</v>
      </c>
      <c r="H51" s="41">
        <f>H50+H32</f>
        <v>0</v>
      </c>
      <c r="I51" s="41">
        <f>I50+I32</f>
        <v>0</v>
      </c>
      <c r="J51" s="41">
        <f>J50+J32</f>
        <v>789206.27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4094160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4094160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270.12</v>
      </c>
      <c r="G95" s="18"/>
      <c r="H95" s="18"/>
      <c r="I95" s="18"/>
      <c r="J95" s="18">
        <v>586.71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46870.69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49508.5</v>
      </c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4275.41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54054.03</v>
      </c>
      <c r="G110" s="41">
        <f>SUM(G95:G109)</f>
        <v>46870.69</v>
      </c>
      <c r="H110" s="41">
        <f>SUM(H95:H109)</f>
        <v>0</v>
      </c>
      <c r="I110" s="41">
        <f>SUM(I95:I109)</f>
        <v>0</v>
      </c>
      <c r="J110" s="41">
        <f>SUM(J95:J109)</f>
        <v>586.71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4148214.03</v>
      </c>
      <c r="G111" s="41">
        <f>G59+G110</f>
        <v>46870.69</v>
      </c>
      <c r="H111" s="41">
        <f>H59+H78+H93+H110</f>
        <v>0</v>
      </c>
      <c r="I111" s="41">
        <f>I59+I110</f>
        <v>0</v>
      </c>
      <c r="J111" s="41">
        <f>J59+J110</f>
        <v>586.71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227916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767237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995153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22992.75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29552.02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36726.19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740.52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89270.96</v>
      </c>
      <c r="G135" s="41">
        <f>SUM(G122:G134)</f>
        <v>740.52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1084423.96</v>
      </c>
      <c r="G139" s="41">
        <f>G120+SUM(G135:G136)</f>
        <v>740.52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35236.1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10503.58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51546.37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10503.58</v>
      </c>
      <c r="H161" s="41">
        <f>SUM(H149:H160)</f>
        <v>86782.47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461.95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461.95</v>
      </c>
      <c r="G168" s="41">
        <f>G146+G161+SUM(G162:G167)</f>
        <v>10503.58</v>
      </c>
      <c r="H168" s="41">
        <f>H146+H161+SUM(H162:H167)</f>
        <v>86782.47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8887.2099999999991</v>
      </c>
      <c r="H178" s="18"/>
      <c r="I178" s="18"/>
      <c r="J178" s="18">
        <v>76505.97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8887.2099999999991</v>
      </c>
      <c r="H182" s="41">
        <f>SUM(H178:H181)</f>
        <v>0</v>
      </c>
      <c r="I182" s="41">
        <f>SUM(I178:I181)</f>
        <v>0</v>
      </c>
      <c r="J182" s="41">
        <f>SUM(J178:J181)</f>
        <v>76505.97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50000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50000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50000</v>
      </c>
      <c r="G191" s="41">
        <f>G182+SUM(G187:G190)</f>
        <v>8887.2099999999991</v>
      </c>
      <c r="H191" s="41">
        <f>+H182+SUM(H187:H190)</f>
        <v>0</v>
      </c>
      <c r="I191" s="41">
        <f>I176+I182+SUM(I187:I190)</f>
        <v>0</v>
      </c>
      <c r="J191" s="41">
        <f>J182</f>
        <v>76505.97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5283099.9400000004</v>
      </c>
      <c r="G192" s="47">
        <f>G111+G139+G168+G191</f>
        <v>67002</v>
      </c>
      <c r="H192" s="47">
        <f>H111+H139+H168+H191</f>
        <v>86782.47</v>
      </c>
      <c r="I192" s="47">
        <f>I111+I139+I168+I191</f>
        <v>0</v>
      </c>
      <c r="J192" s="47">
        <f>J111+J139+J191</f>
        <v>77092.680000000008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1268361.18</v>
      </c>
      <c r="G196" s="18">
        <v>473308.48</v>
      </c>
      <c r="H196" s="18">
        <v>20467.72</v>
      </c>
      <c r="I196" s="18">
        <v>36382.120000000003</v>
      </c>
      <c r="J196" s="18">
        <v>28522.89</v>
      </c>
      <c r="K196" s="18"/>
      <c r="L196" s="19">
        <f>SUM(F196:K196)</f>
        <v>1827042.39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254808.18</v>
      </c>
      <c r="G197" s="18">
        <v>91061.21</v>
      </c>
      <c r="H197" s="18">
        <v>81654.880000000005</v>
      </c>
      <c r="I197" s="18">
        <v>2745.8</v>
      </c>
      <c r="J197" s="18">
        <v>1680</v>
      </c>
      <c r="K197" s="18"/>
      <c r="L197" s="19">
        <f>SUM(F197:K197)</f>
        <v>431950.07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92140.53</v>
      </c>
      <c r="G201" s="18">
        <v>30973.66</v>
      </c>
      <c r="H201" s="18">
        <v>66235.39</v>
      </c>
      <c r="I201" s="18">
        <v>872.66</v>
      </c>
      <c r="J201" s="18"/>
      <c r="K201" s="18"/>
      <c r="L201" s="19">
        <f t="shared" ref="L201:L207" si="0">SUM(F201:K201)</f>
        <v>190222.24000000002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34645</v>
      </c>
      <c r="G202" s="18">
        <v>20599.830000000002</v>
      </c>
      <c r="H202" s="18">
        <v>7100</v>
      </c>
      <c r="I202" s="18">
        <v>793.38</v>
      </c>
      <c r="J202" s="18"/>
      <c r="K202" s="18"/>
      <c r="L202" s="19">
        <f t="shared" si="0"/>
        <v>63138.21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148855.09</v>
      </c>
      <c r="G203" s="18">
        <v>33550.67</v>
      </c>
      <c r="H203" s="18">
        <v>35366.36</v>
      </c>
      <c r="I203" s="18">
        <v>6185.88</v>
      </c>
      <c r="J203" s="18"/>
      <c r="K203" s="18">
        <v>3819.31</v>
      </c>
      <c r="L203" s="19">
        <f t="shared" si="0"/>
        <v>227777.31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138662.04999999999</v>
      </c>
      <c r="G204" s="18">
        <v>55190.84</v>
      </c>
      <c r="H204" s="18">
        <v>8406.08</v>
      </c>
      <c r="I204" s="18">
        <v>154.66999999999999</v>
      </c>
      <c r="J204" s="18"/>
      <c r="K204" s="18"/>
      <c r="L204" s="19">
        <f t="shared" si="0"/>
        <v>202413.63999999998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72884.95</v>
      </c>
      <c r="G206" s="18">
        <v>40961.949999999997</v>
      </c>
      <c r="H206" s="18">
        <v>114260.63</v>
      </c>
      <c r="I206" s="18">
        <v>65679.03</v>
      </c>
      <c r="J206" s="18">
        <v>7841</v>
      </c>
      <c r="K206" s="18"/>
      <c r="L206" s="19">
        <f t="shared" si="0"/>
        <v>301627.56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87896.28</v>
      </c>
      <c r="I207" s="18">
        <v>2586.4</v>
      </c>
      <c r="J207" s="18"/>
      <c r="K207" s="18"/>
      <c r="L207" s="19">
        <f t="shared" si="0"/>
        <v>90482.68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2010356.98</v>
      </c>
      <c r="G210" s="41">
        <f t="shared" si="1"/>
        <v>745646.6399999999</v>
      </c>
      <c r="H210" s="41">
        <f t="shared" si="1"/>
        <v>421387.33999999997</v>
      </c>
      <c r="I210" s="41">
        <f t="shared" si="1"/>
        <v>115399.94</v>
      </c>
      <c r="J210" s="41">
        <f t="shared" si="1"/>
        <v>38043.89</v>
      </c>
      <c r="K210" s="41">
        <f t="shared" si="1"/>
        <v>3819.31</v>
      </c>
      <c r="L210" s="41">
        <f t="shared" si="1"/>
        <v>3334654.1000000006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1659918.6</v>
      </c>
      <c r="I232" s="18"/>
      <c r="J232" s="18"/>
      <c r="K232" s="18"/>
      <c r="L232" s="19">
        <f>SUM(F232:K232)</f>
        <v>1659918.6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44764.15</v>
      </c>
      <c r="G233" s="18">
        <v>20092.96</v>
      </c>
      <c r="H233" s="18">
        <v>55172.59</v>
      </c>
      <c r="I233" s="18"/>
      <c r="J233" s="18"/>
      <c r="K233" s="18"/>
      <c r="L233" s="19">
        <f>SUM(F233:K233)</f>
        <v>120029.7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44764.15</v>
      </c>
      <c r="G246" s="41">
        <f t="shared" si="5"/>
        <v>20092.96</v>
      </c>
      <c r="H246" s="41">
        <f t="shared" si="5"/>
        <v>1715091.1900000002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1779948.3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45705.58</v>
      </c>
      <c r="I254" s="18"/>
      <c r="J254" s="18"/>
      <c r="K254" s="18"/>
      <c r="L254" s="19">
        <f t="shared" si="6"/>
        <v>45705.58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45705.58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45705.58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2055121.13</v>
      </c>
      <c r="G256" s="41">
        <f t="shared" si="8"/>
        <v>765739.59999999986</v>
      </c>
      <c r="H256" s="41">
        <f t="shared" si="8"/>
        <v>2182184.1100000003</v>
      </c>
      <c r="I256" s="41">
        <f t="shared" si="8"/>
        <v>115399.94</v>
      </c>
      <c r="J256" s="41">
        <f t="shared" si="8"/>
        <v>38043.89</v>
      </c>
      <c r="K256" s="41">
        <f t="shared" si="8"/>
        <v>3819.31</v>
      </c>
      <c r="L256" s="41">
        <f t="shared" si="8"/>
        <v>5160307.9800000004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75000</v>
      </c>
      <c r="L259" s="19">
        <f>SUM(F259:K259)</f>
        <v>75000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11199.38</v>
      </c>
      <c r="L260" s="19">
        <f>SUM(F260:K260)</f>
        <v>11199.38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8887.2099999999991</v>
      </c>
      <c r="L262" s="19">
        <f>SUM(F262:K262)</f>
        <v>8887.2099999999991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76505.97</v>
      </c>
      <c r="L265" s="19">
        <f t="shared" si="9"/>
        <v>76505.97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171592.56</v>
      </c>
      <c r="L269" s="41">
        <f t="shared" si="9"/>
        <v>171592.56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2055121.13</v>
      </c>
      <c r="G270" s="42">
        <f t="shared" si="11"/>
        <v>765739.59999999986</v>
      </c>
      <c r="H270" s="42">
        <f t="shared" si="11"/>
        <v>2182184.1100000003</v>
      </c>
      <c r="I270" s="42">
        <f t="shared" si="11"/>
        <v>115399.94</v>
      </c>
      <c r="J270" s="42">
        <f t="shared" si="11"/>
        <v>38043.89</v>
      </c>
      <c r="K270" s="42">
        <f t="shared" si="11"/>
        <v>175411.87</v>
      </c>
      <c r="L270" s="42">
        <f t="shared" si="11"/>
        <v>5331900.54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13992</v>
      </c>
      <c r="G276" s="18"/>
      <c r="H276" s="18">
        <v>1354.37</v>
      </c>
      <c r="I276" s="18"/>
      <c r="J276" s="18"/>
      <c r="K276" s="18"/>
      <c r="L276" s="19">
        <f>SUM(F276:K276)</f>
        <v>15346.369999999999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10073.6</v>
      </c>
      <c r="G280" s="18"/>
      <c r="H280" s="18">
        <v>61362.5</v>
      </c>
      <c r="I280" s="18"/>
      <c r="J280" s="18"/>
      <c r="K280" s="18"/>
      <c r="L280" s="19">
        <f t="shared" ref="L280:L286" si="12">SUM(F280:K280)</f>
        <v>71436.100000000006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24065.599999999999</v>
      </c>
      <c r="G289" s="42">
        <f t="shared" si="13"/>
        <v>0</v>
      </c>
      <c r="H289" s="42">
        <f t="shared" si="13"/>
        <v>62716.87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86782.47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24065.599999999999</v>
      </c>
      <c r="G337" s="41">
        <f t="shared" si="20"/>
        <v>0</v>
      </c>
      <c r="H337" s="41">
        <f t="shared" si="20"/>
        <v>62716.87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86782.47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24065.599999999999</v>
      </c>
      <c r="G351" s="41">
        <f>G337</f>
        <v>0</v>
      </c>
      <c r="H351" s="41">
        <f>H337</f>
        <v>62716.87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86782.47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67002</v>
      </c>
      <c r="I357" s="18"/>
      <c r="J357" s="18"/>
      <c r="K357" s="18"/>
      <c r="L357" s="13">
        <f>SUM(F357:K357)</f>
        <v>67002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67002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67002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50000</v>
      </c>
      <c r="H395" s="18">
        <v>114.01</v>
      </c>
      <c r="I395" s="18"/>
      <c r="J395" s="24" t="s">
        <v>289</v>
      </c>
      <c r="K395" s="24" t="s">
        <v>289</v>
      </c>
      <c r="L395" s="56">
        <f t="shared" si="26"/>
        <v>50114.01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26505.97</v>
      </c>
      <c r="H396" s="18">
        <v>114.34</v>
      </c>
      <c r="I396" s="18"/>
      <c r="J396" s="24" t="s">
        <v>289</v>
      </c>
      <c r="K396" s="24" t="s">
        <v>289</v>
      </c>
      <c r="L396" s="56">
        <f t="shared" si="26"/>
        <v>26620.31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358.36</v>
      </c>
      <c r="I397" s="18"/>
      <c r="J397" s="24" t="s">
        <v>289</v>
      </c>
      <c r="K397" s="24" t="s">
        <v>289</v>
      </c>
      <c r="L397" s="56">
        <f t="shared" si="26"/>
        <v>358.36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76505.97</v>
      </c>
      <c r="H400" s="47">
        <f>SUM(H394:H399)</f>
        <v>586.71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77092.680000000008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76505.97</v>
      </c>
      <c r="H407" s="47">
        <f>H392+H400+H406</f>
        <v>586.71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77092.680000000008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>
        <v>50000</v>
      </c>
      <c r="L423" s="56">
        <f t="shared" si="29"/>
        <v>50000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50000</v>
      </c>
      <c r="L426" s="47">
        <f t="shared" si="30"/>
        <v>50000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50000</v>
      </c>
      <c r="L433" s="47">
        <f t="shared" si="32"/>
        <v>50000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183086.7</v>
      </c>
      <c r="G439" s="18">
        <v>606119.56999999995</v>
      </c>
      <c r="H439" s="18"/>
      <c r="I439" s="56">
        <f t="shared" si="33"/>
        <v>789206.27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183086.7</v>
      </c>
      <c r="G445" s="13">
        <f>SUM(G438:G444)</f>
        <v>606119.56999999995</v>
      </c>
      <c r="H445" s="13">
        <f>SUM(H438:H444)</f>
        <v>0</v>
      </c>
      <c r="I445" s="13">
        <f>SUM(I438:I444)</f>
        <v>789206.27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183086.7</v>
      </c>
      <c r="G458" s="18">
        <v>606119.56999999995</v>
      </c>
      <c r="H458" s="18"/>
      <c r="I458" s="56">
        <f t="shared" si="34"/>
        <v>789206.27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183086.7</v>
      </c>
      <c r="G459" s="83">
        <f>SUM(G453:G458)</f>
        <v>606119.56999999995</v>
      </c>
      <c r="H459" s="83">
        <f>SUM(H453:H458)</f>
        <v>0</v>
      </c>
      <c r="I459" s="83">
        <f>SUM(I453:I458)</f>
        <v>789206.27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183086.7</v>
      </c>
      <c r="G460" s="42">
        <f>G451+G459</f>
        <v>606119.56999999995</v>
      </c>
      <c r="H460" s="42">
        <f>H451+H459</f>
        <v>0</v>
      </c>
      <c r="I460" s="42">
        <f>I451+I459</f>
        <v>789206.27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99180.54</v>
      </c>
      <c r="G464" s="18">
        <v>0</v>
      </c>
      <c r="H464" s="18">
        <v>0</v>
      </c>
      <c r="I464" s="18">
        <v>0</v>
      </c>
      <c r="J464" s="18">
        <v>762113.59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5283099.9400000004</v>
      </c>
      <c r="G467" s="18">
        <v>67002</v>
      </c>
      <c r="H467" s="18">
        <v>86782.47</v>
      </c>
      <c r="I467" s="18">
        <v>0</v>
      </c>
      <c r="J467" s="18">
        <v>77092.679999999993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5283099.9400000004</v>
      </c>
      <c r="G469" s="53">
        <f>SUM(G467:G468)</f>
        <v>67002</v>
      </c>
      <c r="H469" s="53">
        <f>SUM(H467:H468)</f>
        <v>86782.47</v>
      </c>
      <c r="I469" s="53">
        <f>SUM(I467:I468)</f>
        <v>0</v>
      </c>
      <c r="J469" s="53">
        <f>SUM(J467:J468)</f>
        <v>77092.679999999993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5331900.54</v>
      </c>
      <c r="G471" s="18">
        <v>67002</v>
      </c>
      <c r="H471" s="18">
        <v>86782.47</v>
      </c>
      <c r="I471" s="18">
        <v>0</v>
      </c>
      <c r="J471" s="18">
        <v>50000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5331900.54</v>
      </c>
      <c r="G473" s="53">
        <f>SUM(G471:G472)</f>
        <v>67002</v>
      </c>
      <c r="H473" s="53">
        <f>SUM(H471:H472)</f>
        <v>86782.47</v>
      </c>
      <c r="I473" s="53">
        <f>SUM(I471:I472)</f>
        <v>0</v>
      </c>
      <c r="J473" s="53">
        <f>SUM(J471:J472)</f>
        <v>50000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50379.94000000041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789206.27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20</v>
      </c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909</v>
      </c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910</v>
      </c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600000</v>
      </c>
      <c r="G492" s="18">
        <v>900000</v>
      </c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5.82</v>
      </c>
      <c r="G493" s="18">
        <v>5.63</v>
      </c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90000</v>
      </c>
      <c r="G494" s="18">
        <v>135000</v>
      </c>
      <c r="H494" s="18"/>
      <c r="I494" s="18"/>
      <c r="J494" s="18"/>
      <c r="K494" s="53">
        <f>SUM(F494:J494)</f>
        <v>225000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30000</v>
      </c>
      <c r="G496" s="18">
        <v>45000</v>
      </c>
      <c r="H496" s="18"/>
      <c r="I496" s="18"/>
      <c r="J496" s="18"/>
      <c r="K496" s="53">
        <f t="shared" si="35"/>
        <v>75000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60000</v>
      </c>
      <c r="G497" s="204">
        <v>90000</v>
      </c>
      <c r="H497" s="204"/>
      <c r="I497" s="204"/>
      <c r="J497" s="204"/>
      <c r="K497" s="205">
        <f t="shared" si="35"/>
        <v>150000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3675</v>
      </c>
      <c r="G498" s="18">
        <v>5287.51</v>
      </c>
      <c r="H498" s="18"/>
      <c r="I498" s="18"/>
      <c r="J498" s="18"/>
      <c r="K498" s="53">
        <f t="shared" si="35"/>
        <v>8962.51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63675</v>
      </c>
      <c r="G499" s="42">
        <f>SUM(G497:G498)</f>
        <v>95287.51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158962.51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30000</v>
      </c>
      <c r="G500" s="204">
        <v>45000</v>
      </c>
      <c r="H500" s="204"/>
      <c r="I500" s="204"/>
      <c r="J500" s="204"/>
      <c r="K500" s="205">
        <f t="shared" si="35"/>
        <v>75000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2756.25</v>
      </c>
      <c r="G501" s="18">
        <v>3965.63</v>
      </c>
      <c r="H501" s="18"/>
      <c r="I501" s="18"/>
      <c r="J501" s="18"/>
      <c r="K501" s="53">
        <f t="shared" si="35"/>
        <v>6721.88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32756.25</v>
      </c>
      <c r="G502" s="42">
        <f>SUM(G500:G501)</f>
        <v>48965.63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81721.88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268800.18</v>
      </c>
      <c r="G520" s="18">
        <v>91061.21</v>
      </c>
      <c r="H520" s="18">
        <v>25592.74</v>
      </c>
      <c r="I520" s="18">
        <v>60162.31</v>
      </c>
      <c r="J520" s="18">
        <v>1680</v>
      </c>
      <c r="K520" s="18"/>
      <c r="L520" s="88">
        <f>SUM(F520:K520)</f>
        <v>447296.44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44764.15</v>
      </c>
      <c r="G522" s="18">
        <v>20092.96</v>
      </c>
      <c r="H522" s="18">
        <v>55172.59</v>
      </c>
      <c r="I522" s="18"/>
      <c r="J522" s="18"/>
      <c r="K522" s="18"/>
      <c r="L522" s="88">
        <f>SUM(F522:K522)</f>
        <v>120029.7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313564.33</v>
      </c>
      <c r="G523" s="108">
        <f t="shared" ref="G523:L523" si="36">SUM(G520:G522)</f>
        <v>111154.17000000001</v>
      </c>
      <c r="H523" s="108">
        <f t="shared" si="36"/>
        <v>80765.33</v>
      </c>
      <c r="I523" s="108">
        <f t="shared" si="36"/>
        <v>60162.31</v>
      </c>
      <c r="J523" s="108">
        <f t="shared" si="36"/>
        <v>1680</v>
      </c>
      <c r="K523" s="108">
        <f t="shared" si="36"/>
        <v>0</v>
      </c>
      <c r="L523" s="89">
        <f t="shared" si="36"/>
        <v>567326.14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105259.76</v>
      </c>
      <c r="I525" s="18"/>
      <c r="J525" s="18"/>
      <c r="K525" s="18"/>
      <c r="L525" s="88">
        <f>SUM(F525:K525)</f>
        <v>105259.76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105259.76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105259.76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23153.87</v>
      </c>
      <c r="G532" s="18">
        <v>10567.13</v>
      </c>
      <c r="H532" s="18"/>
      <c r="I532" s="18"/>
      <c r="J532" s="18"/>
      <c r="K532" s="18"/>
      <c r="L532" s="88">
        <f>SUM(F532:K532)</f>
        <v>33721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23153.87</v>
      </c>
      <c r="G533" s="89">
        <f t="shared" ref="G533:L533" si="38">SUM(G530:G532)</f>
        <v>10567.13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33721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0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336718.2</v>
      </c>
      <c r="G544" s="89">
        <f t="shared" ref="G544:L544" si="41">G523+G528+G533+G538+G543</f>
        <v>121721.30000000002</v>
      </c>
      <c r="H544" s="89">
        <f t="shared" si="41"/>
        <v>186025.09</v>
      </c>
      <c r="I544" s="89">
        <f t="shared" si="41"/>
        <v>60162.31</v>
      </c>
      <c r="J544" s="89">
        <f t="shared" si="41"/>
        <v>1680</v>
      </c>
      <c r="K544" s="89">
        <f t="shared" si="41"/>
        <v>0</v>
      </c>
      <c r="L544" s="89">
        <f t="shared" si="41"/>
        <v>706306.9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447296.44</v>
      </c>
      <c r="G548" s="87">
        <f>L525</f>
        <v>105259.76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552556.19999999995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120029.7</v>
      </c>
      <c r="G550" s="87">
        <f>L527</f>
        <v>0</v>
      </c>
      <c r="H550" s="87">
        <f>L532</f>
        <v>33721</v>
      </c>
      <c r="I550" s="87">
        <f>L537</f>
        <v>0</v>
      </c>
      <c r="J550" s="87">
        <f>L542</f>
        <v>0</v>
      </c>
      <c r="K550" s="87">
        <f>SUM(F550:J550)</f>
        <v>153750.70000000001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567326.14</v>
      </c>
      <c r="G551" s="89">
        <f t="shared" si="42"/>
        <v>105259.76</v>
      </c>
      <c r="H551" s="89">
        <f t="shared" si="42"/>
        <v>33721</v>
      </c>
      <c r="I551" s="89">
        <f t="shared" si="42"/>
        <v>0</v>
      </c>
      <c r="J551" s="89">
        <f t="shared" si="42"/>
        <v>0</v>
      </c>
      <c r="K551" s="89">
        <f t="shared" si="42"/>
        <v>706306.89999999991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299">
        <v>1101697.0900000001</v>
      </c>
      <c r="I574" s="87">
        <f>SUM(F574:H574)</f>
        <v>1101697.0900000001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299">
        <v>511385.51</v>
      </c>
      <c r="I575" s="87">
        <f t="shared" ref="I575:I586" si="47">SUM(F575:H575)</f>
        <v>511385.51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299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299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299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299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299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300">
        <v>56842.47</v>
      </c>
      <c r="G581" s="18"/>
      <c r="H581" s="299"/>
      <c r="I581" s="87">
        <f t="shared" si="47"/>
        <v>56842.47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299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299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299">
        <v>46836</v>
      </c>
      <c r="I584" s="87">
        <f t="shared" si="47"/>
        <v>46836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87348.4</v>
      </c>
      <c r="I590" s="18"/>
      <c r="J590" s="18"/>
      <c r="K590" s="104">
        <f t="shared" ref="K590:K596" si="48">SUM(H590:J590)</f>
        <v>87348.4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3134.28</v>
      </c>
      <c r="I594" s="18"/>
      <c r="J594" s="18"/>
      <c r="K594" s="104">
        <f t="shared" si="48"/>
        <v>3134.28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90482.68</v>
      </c>
      <c r="I597" s="108">
        <f>SUM(I590:I596)</f>
        <v>0</v>
      </c>
      <c r="J597" s="108">
        <f>SUM(J590:J596)</f>
        <v>0</v>
      </c>
      <c r="K597" s="108">
        <f>SUM(K590:K596)</f>
        <v>90482.68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38043.89</v>
      </c>
      <c r="I603" s="18"/>
      <c r="J603" s="18"/>
      <c r="K603" s="104">
        <f>SUM(H603:J603)</f>
        <v>38043.89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38043.89</v>
      </c>
      <c r="I604" s="108">
        <f>SUM(I601:I603)</f>
        <v>0</v>
      </c>
      <c r="J604" s="108">
        <f>SUM(J601:J603)</f>
        <v>0</v>
      </c>
      <c r="K604" s="108">
        <f>SUM(K601:K603)</f>
        <v>38043.89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95536.05</v>
      </c>
      <c r="H616" s="109">
        <f>SUM(F51)</f>
        <v>95536.05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3734.7799999999997</v>
      </c>
      <c r="H617" s="109">
        <f>SUM(G51)</f>
        <v>3734.78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789206.27</v>
      </c>
      <c r="H620" s="109">
        <f>SUM(J51)</f>
        <v>789206.27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50379.94</v>
      </c>
      <c r="H621" s="109">
        <f>F475</f>
        <v>50379.94000000041</v>
      </c>
      <c r="I621" s="121" t="s">
        <v>101</v>
      </c>
      <c r="J621" s="109">
        <f t="shared" ref="J621:J654" si="50">G621-H621</f>
        <v>-4.0745362639427185E-10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789206.27</v>
      </c>
      <c r="H625" s="109">
        <f>J475</f>
        <v>789206.27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5283099.9400000004</v>
      </c>
      <c r="H626" s="104">
        <f>SUM(F467)</f>
        <v>5283099.9400000004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67002</v>
      </c>
      <c r="H627" s="104">
        <f>SUM(G467)</f>
        <v>67002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86782.47</v>
      </c>
      <c r="H628" s="104">
        <f>SUM(H467)</f>
        <v>86782.47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77092.680000000008</v>
      </c>
      <c r="H630" s="104">
        <f>SUM(J467)</f>
        <v>77092.679999999993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5331900.54</v>
      </c>
      <c r="H631" s="104">
        <f>SUM(F471)</f>
        <v>5331900.54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86782.47</v>
      </c>
      <c r="H632" s="104">
        <f>SUM(H471)</f>
        <v>86782.47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67002</v>
      </c>
      <c r="H634" s="104">
        <f>SUM(G471)</f>
        <v>67002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77092.680000000008</v>
      </c>
      <c r="H636" s="164">
        <f>SUM(J467)</f>
        <v>77092.679999999993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50000</v>
      </c>
      <c r="H637" s="164">
        <f>SUM(J471)</f>
        <v>50000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183086.7</v>
      </c>
      <c r="H638" s="104">
        <f>SUM(F460)</f>
        <v>183086.7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606119.56999999995</v>
      </c>
      <c r="H639" s="104">
        <f>SUM(G460)</f>
        <v>606119.56999999995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789206.27</v>
      </c>
      <c r="H641" s="104">
        <f>SUM(I460)</f>
        <v>789206.27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586.71</v>
      </c>
      <c r="H643" s="104">
        <f>H407</f>
        <v>586.71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76505.97</v>
      </c>
      <c r="H644" s="104">
        <f>G407</f>
        <v>76505.97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77092.680000000008</v>
      </c>
      <c r="H645" s="104">
        <f>L407</f>
        <v>77092.680000000008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90482.68</v>
      </c>
      <c r="H646" s="104">
        <f>L207+L225+L243</f>
        <v>90482.68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38043.89</v>
      </c>
      <c r="H647" s="104">
        <f>(J256+J337)-(J254+J335)</f>
        <v>38043.89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90482.68</v>
      </c>
      <c r="H648" s="104">
        <f>H597</f>
        <v>90482.68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8887.2099999999991</v>
      </c>
      <c r="H651" s="104">
        <f>K262+K344</f>
        <v>8887.2099999999991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76505.97</v>
      </c>
      <c r="H654" s="104">
        <f>K265+K346</f>
        <v>76505.97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3488438.5700000008</v>
      </c>
      <c r="G659" s="19">
        <f>(L228+L308+L358)</f>
        <v>0</v>
      </c>
      <c r="H659" s="19">
        <f>(L246+L327+L359)</f>
        <v>1779948.3</v>
      </c>
      <c r="I659" s="19">
        <f>SUM(F659:H659)</f>
        <v>5268386.870000001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46870.69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46870.69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90482.68</v>
      </c>
      <c r="G661" s="19">
        <f>(L225+L305)-(J225+J305)</f>
        <v>0</v>
      </c>
      <c r="H661" s="19">
        <f>(L243+L324)-(J243+J324)</f>
        <v>0</v>
      </c>
      <c r="I661" s="19">
        <f>SUM(F661:H661)</f>
        <v>90482.68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94886.36</v>
      </c>
      <c r="G662" s="199">
        <f>SUM(G574:G586)+SUM(I601:I603)+L611</f>
        <v>0</v>
      </c>
      <c r="H662" s="199">
        <f>SUM(H574:H586)+SUM(J601:J603)+L612</f>
        <v>1659918.6</v>
      </c>
      <c r="I662" s="19">
        <f>SUM(F662:H662)</f>
        <v>1754804.9600000002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3256198.8400000008</v>
      </c>
      <c r="G663" s="19">
        <f>G659-SUM(G660:G662)</f>
        <v>0</v>
      </c>
      <c r="H663" s="19">
        <f>H659-SUM(H660:H662)</f>
        <v>120029.69999999995</v>
      </c>
      <c r="I663" s="19">
        <f>I659-SUM(I660:I662)</f>
        <v>3376228.540000001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202.97</v>
      </c>
      <c r="G664" s="248"/>
      <c r="H664" s="248"/>
      <c r="I664" s="19">
        <f>SUM(F664:H664)</f>
        <v>202.97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16042.76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16634.13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-120029.7</v>
      </c>
      <c r="I668" s="19">
        <f>SUM(F668:H668)</f>
        <v>-120029.7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16042.76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16042.76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Lyme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1268361.18</v>
      </c>
      <c r="C9" s="229">
        <f>'DOE25'!G196+'DOE25'!G214+'DOE25'!G232+'DOE25'!G275+'DOE25'!G294+'DOE25'!G313</f>
        <v>473308.48</v>
      </c>
    </row>
    <row r="10" spans="1:3" x14ac:dyDescent="0.2">
      <c r="A10" t="s">
        <v>779</v>
      </c>
      <c r="B10" s="240">
        <v>1175787.76</v>
      </c>
      <c r="C10" s="240">
        <v>450352.58</v>
      </c>
    </row>
    <row r="11" spans="1:3" x14ac:dyDescent="0.2">
      <c r="A11" t="s">
        <v>780</v>
      </c>
      <c r="B11" s="240">
        <v>67806.149999999994</v>
      </c>
      <c r="C11" s="240">
        <v>21061.21</v>
      </c>
    </row>
    <row r="12" spans="1:3" x14ac:dyDescent="0.2">
      <c r="A12" t="s">
        <v>781</v>
      </c>
      <c r="B12" s="240">
        <v>24767.27</v>
      </c>
      <c r="C12" s="240">
        <v>1894.69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1268361.18</v>
      </c>
      <c r="C13" s="231">
        <f>SUM(C10:C12)</f>
        <v>473308.48000000004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313564.33</v>
      </c>
      <c r="C18" s="229">
        <f>'DOE25'!G197+'DOE25'!G215+'DOE25'!G233+'DOE25'!G276+'DOE25'!G295+'DOE25'!G314</f>
        <v>111154.17000000001</v>
      </c>
    </row>
    <row r="19" spans="1:3" x14ac:dyDescent="0.2">
      <c r="A19" t="s">
        <v>779</v>
      </c>
      <c r="B19" s="240">
        <v>207633.48</v>
      </c>
      <c r="C19" s="240">
        <v>71324.69</v>
      </c>
    </row>
    <row r="20" spans="1:3" x14ac:dyDescent="0.2">
      <c r="A20" t="s">
        <v>780</v>
      </c>
      <c r="B20" s="240">
        <v>105930.85</v>
      </c>
      <c r="C20" s="240">
        <v>39829.480000000003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313564.33</v>
      </c>
      <c r="C22" s="231">
        <f>SUM(C19:C21)</f>
        <v>111154.17000000001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Lyme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4038940.76</v>
      </c>
      <c r="D5" s="20">
        <f>SUM('DOE25'!L196:L199)+SUM('DOE25'!L214:L217)+SUM('DOE25'!L232:L235)-F5-G5</f>
        <v>4008737.8699999996</v>
      </c>
      <c r="E5" s="243"/>
      <c r="F5" s="255">
        <f>SUM('DOE25'!J196:J199)+SUM('DOE25'!J214:J217)+SUM('DOE25'!J232:J235)</f>
        <v>30202.89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190222.24000000002</v>
      </c>
      <c r="D6" s="20">
        <f>'DOE25'!L201+'DOE25'!L219+'DOE25'!L237-F6-G6</f>
        <v>190222.24000000002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63138.21</v>
      </c>
      <c r="D7" s="20">
        <f>'DOE25'!L202+'DOE25'!L220+'DOE25'!L238-F7-G7</f>
        <v>63138.21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125936.47999999998</v>
      </c>
      <c r="D8" s="243"/>
      <c r="E8" s="20">
        <f>'DOE25'!L203+'DOE25'!L221+'DOE25'!L239-F8-G8-D9-D11</f>
        <v>122117.16999999998</v>
      </c>
      <c r="F8" s="255">
        <f>'DOE25'!J203+'DOE25'!J221+'DOE25'!J239</f>
        <v>0</v>
      </c>
      <c r="G8" s="53">
        <f>'DOE25'!K203+'DOE25'!K221+'DOE25'!K239</f>
        <v>3819.31</v>
      </c>
      <c r="H8" s="259"/>
    </row>
    <row r="9" spans="1:9" x14ac:dyDescent="0.2">
      <c r="A9" s="32">
        <v>2310</v>
      </c>
      <c r="B9" t="s">
        <v>818</v>
      </c>
      <c r="C9" s="245">
        <f t="shared" si="0"/>
        <v>26993.83</v>
      </c>
      <c r="D9" s="301">
        <v>26993.83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7500</v>
      </c>
      <c r="D10" s="243"/>
      <c r="E10" s="244">
        <v>7500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74847</v>
      </c>
      <c r="D11" s="302">
        <v>74847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202413.63999999998</v>
      </c>
      <c r="D12" s="20">
        <f>'DOE25'!L204+'DOE25'!L222+'DOE25'!L240-F12-G12</f>
        <v>202413.63999999998</v>
      </c>
      <c r="E12" s="243"/>
      <c r="F12" s="255">
        <f>'DOE25'!J204+'DOE25'!J222+'DOE25'!J240</f>
        <v>0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301627.56</v>
      </c>
      <c r="D14" s="20">
        <f>'DOE25'!L206+'DOE25'!L224+'DOE25'!L242-F14-G14</f>
        <v>293786.56</v>
      </c>
      <c r="E14" s="243"/>
      <c r="F14" s="255">
        <f>'DOE25'!J206+'DOE25'!J224+'DOE25'!J242</f>
        <v>7841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90482.68</v>
      </c>
      <c r="D15" s="20">
        <f>'DOE25'!L207+'DOE25'!L225+'DOE25'!L243-F15-G15</f>
        <v>90482.68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45705.58</v>
      </c>
      <c r="D22" s="243"/>
      <c r="E22" s="243"/>
      <c r="F22" s="255">
        <f>'DOE25'!L254+'DOE25'!L335</f>
        <v>45705.58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86199.38</v>
      </c>
      <c r="D25" s="243"/>
      <c r="E25" s="243"/>
      <c r="F25" s="258"/>
      <c r="G25" s="256"/>
      <c r="H25" s="257">
        <f>'DOE25'!L259+'DOE25'!L260+'DOE25'!L340+'DOE25'!L341</f>
        <v>86199.38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67002</v>
      </c>
      <c r="D29" s="20">
        <f>'DOE25'!L357+'DOE25'!L358+'DOE25'!L359-'DOE25'!I366-F29-G29</f>
        <v>67002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86782.47</v>
      </c>
      <c r="D31" s="20">
        <f>'DOE25'!L289+'DOE25'!L308+'DOE25'!L327+'DOE25'!L332+'DOE25'!L333+'DOE25'!L334-F31-G31</f>
        <v>86782.47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5104406.4999999981</v>
      </c>
      <c r="E33" s="246">
        <f>SUM(E5:E31)</f>
        <v>129617.16999999998</v>
      </c>
      <c r="F33" s="246">
        <f>SUM(F5:F31)</f>
        <v>83749.47</v>
      </c>
      <c r="G33" s="246">
        <f>SUM(G5:G31)</f>
        <v>3819.31</v>
      </c>
      <c r="H33" s="246">
        <f>SUM(H5:H31)</f>
        <v>86199.38</v>
      </c>
    </row>
    <row r="35" spans="2:8" ht="12" thickBot="1" x14ac:dyDescent="0.25">
      <c r="B35" s="253" t="s">
        <v>847</v>
      </c>
      <c r="D35" s="254">
        <f>E33</f>
        <v>129617.16999999998</v>
      </c>
      <c r="E35" s="249"/>
    </row>
    <row r="36" spans="2:8" ht="12" thickTop="1" x14ac:dyDescent="0.2">
      <c r="B36" t="s">
        <v>815</v>
      </c>
      <c r="D36" s="20">
        <f>D33</f>
        <v>5104406.4999999981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Lyme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91446.25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789206.27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301.23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1607.33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2288.5700000000002</v>
      </c>
      <c r="D13" s="95">
        <f>'DOE25'!G14</f>
        <v>2127.4499999999998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1500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95536.05</v>
      </c>
      <c r="D18" s="41">
        <f>SUM(D8:D17)</f>
        <v>3734.7799999999997</v>
      </c>
      <c r="E18" s="41">
        <f>SUM(E8:E17)</f>
        <v>0</v>
      </c>
      <c r="F18" s="41">
        <f>SUM(F8:F17)</f>
        <v>0</v>
      </c>
      <c r="G18" s="41">
        <f>SUM(G8:G17)</f>
        <v>789206.27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301.23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12581.9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32574.21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3433.55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45156.11</v>
      </c>
      <c r="D31" s="41">
        <f>SUM(D21:D30)</f>
        <v>3734.78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45414.400000000001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4965.54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789206.27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50379.94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789206.27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95536.05</v>
      </c>
      <c r="D50" s="41">
        <f>D49+D31</f>
        <v>3734.78</v>
      </c>
      <c r="E50" s="41">
        <f>E49+E31</f>
        <v>0</v>
      </c>
      <c r="F50" s="41">
        <f>F49+F31</f>
        <v>0</v>
      </c>
      <c r="G50" s="41">
        <f>G49+G31</f>
        <v>789206.27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4094160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270.12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586.71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46870.69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53783.91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54054.030000000006</v>
      </c>
      <c r="D61" s="130">
        <f>SUM(D56:D60)</f>
        <v>46870.69</v>
      </c>
      <c r="E61" s="130">
        <f>SUM(E56:E60)</f>
        <v>0</v>
      </c>
      <c r="F61" s="130">
        <f>SUM(F56:F60)</f>
        <v>0</v>
      </c>
      <c r="G61" s="130">
        <f>SUM(G56:G60)</f>
        <v>586.71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4148214.03</v>
      </c>
      <c r="D62" s="22">
        <f>D55+D61</f>
        <v>46870.69</v>
      </c>
      <c r="E62" s="22">
        <f>E55+E61</f>
        <v>0</v>
      </c>
      <c r="F62" s="22">
        <f>F55+F61</f>
        <v>0</v>
      </c>
      <c r="G62" s="22">
        <f>G55+G61</f>
        <v>586.71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227916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767237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995153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22992.75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29552.02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36726.19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740.52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89270.96</v>
      </c>
      <c r="D77" s="130">
        <f>SUM(D71:D76)</f>
        <v>740.52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1084423.96</v>
      </c>
      <c r="D80" s="130">
        <f>SUM(D78:D79)+D77+D69</f>
        <v>740.52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10503.58</v>
      </c>
      <c r="E87" s="95">
        <f>SUM('DOE25'!H152:H160)</f>
        <v>86782.47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461.95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461.95</v>
      </c>
      <c r="D90" s="131">
        <f>SUM(D84:D89)</f>
        <v>10503.58</v>
      </c>
      <c r="E90" s="131">
        <f>SUM(E84:E89)</f>
        <v>86782.47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8887.2099999999991</v>
      </c>
      <c r="E95" s="95">
        <f>'DOE25'!H178</f>
        <v>0</v>
      </c>
      <c r="F95" s="95">
        <f>'DOE25'!I178</f>
        <v>0</v>
      </c>
      <c r="G95" s="95">
        <f>'DOE25'!J178</f>
        <v>76505.97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50000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50000</v>
      </c>
      <c r="D102" s="86">
        <f>SUM(D92:D101)</f>
        <v>8887.2099999999991</v>
      </c>
      <c r="E102" s="86">
        <f>SUM(E92:E101)</f>
        <v>0</v>
      </c>
      <c r="F102" s="86">
        <f>SUM(F92:F101)</f>
        <v>0</v>
      </c>
      <c r="G102" s="86">
        <f>SUM(G92:G101)</f>
        <v>76505.97</v>
      </c>
    </row>
    <row r="103" spans="1:7" ht="12.75" thickTop="1" thickBot="1" x14ac:dyDescent="0.25">
      <c r="A103" s="33" t="s">
        <v>765</v>
      </c>
      <c r="C103" s="86">
        <f>C62+C80+C90+C102</f>
        <v>5283099.9400000004</v>
      </c>
      <c r="D103" s="86">
        <f>D62+D80+D90+D102</f>
        <v>67002</v>
      </c>
      <c r="E103" s="86">
        <f>E62+E80+E90+E102</f>
        <v>86782.47</v>
      </c>
      <c r="F103" s="86">
        <f>F62+F80+F90+F102</f>
        <v>0</v>
      </c>
      <c r="G103" s="86">
        <f>G62+G80+G102</f>
        <v>77092.680000000008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3486960.99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551979.77</v>
      </c>
      <c r="D109" s="24" t="s">
        <v>289</v>
      </c>
      <c r="E109" s="95">
        <f>('DOE25'!L276)+('DOE25'!L295)+('DOE25'!L314)</f>
        <v>15346.369999999999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4038940.7600000002</v>
      </c>
      <c r="D114" s="86">
        <f>SUM(D108:D113)</f>
        <v>0</v>
      </c>
      <c r="E114" s="86">
        <f>SUM(E108:E113)</f>
        <v>15346.369999999999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190222.24000000002</v>
      </c>
      <c r="D117" s="24" t="s">
        <v>289</v>
      </c>
      <c r="E117" s="95">
        <f>+('DOE25'!L280)+('DOE25'!L299)+('DOE25'!L318)</f>
        <v>71436.100000000006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63138.21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227777.31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202413.63999999998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301627.56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90482.68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67002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1075661.6399999999</v>
      </c>
      <c r="D127" s="86">
        <f>SUM(D117:D126)</f>
        <v>67002</v>
      </c>
      <c r="E127" s="86">
        <f>SUM(E117:E126)</f>
        <v>71436.100000000006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45705.58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75000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11199.38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50000</v>
      </c>
    </row>
    <row r="134" spans="1:7" x14ac:dyDescent="0.2">
      <c r="A134" t="s">
        <v>233</v>
      </c>
      <c r="B134" s="32" t="s">
        <v>234</v>
      </c>
      <c r="C134" s="95">
        <f>'DOE25'!L262</f>
        <v>8887.2099999999991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77092.680000000008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-586.7100000000064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217298.13999999996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50000</v>
      </c>
    </row>
    <row r="144" spans="1:7" ht="12.75" thickTop="1" thickBot="1" x14ac:dyDescent="0.25">
      <c r="A144" s="33" t="s">
        <v>244</v>
      </c>
      <c r="C144" s="86">
        <f>(C114+C127+C143)</f>
        <v>5331900.54</v>
      </c>
      <c r="D144" s="86">
        <f>(D114+D127+D143)</f>
        <v>67002</v>
      </c>
      <c r="E144" s="86">
        <f>(E114+E127+E143)</f>
        <v>86782.47</v>
      </c>
      <c r="F144" s="86">
        <f>(F114+F127+F143)</f>
        <v>0</v>
      </c>
      <c r="G144" s="86">
        <f>(G114+G127+G143)</f>
        <v>50000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20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8/1994</v>
      </c>
      <c r="C151" s="152" t="str">
        <f>'DOE25'!G490</f>
        <v>8/1994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8/20/14</v>
      </c>
      <c r="C152" s="152" t="str">
        <f>'DOE25'!G491</f>
        <v>8/20/14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600000</v>
      </c>
      <c r="C153" s="137">
        <f>'DOE25'!G492</f>
        <v>900000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5.82</v>
      </c>
      <c r="C154" s="137">
        <f>'DOE25'!G493</f>
        <v>5.63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90000</v>
      </c>
      <c r="C155" s="137">
        <f>'DOE25'!G494</f>
        <v>135000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225000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30000</v>
      </c>
      <c r="C157" s="137">
        <f>'DOE25'!G496</f>
        <v>45000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75000</v>
      </c>
    </row>
    <row r="158" spans="1:9" x14ac:dyDescent="0.2">
      <c r="A158" s="22" t="s">
        <v>35</v>
      </c>
      <c r="B158" s="137">
        <f>'DOE25'!F497</f>
        <v>60000</v>
      </c>
      <c r="C158" s="137">
        <f>'DOE25'!G497</f>
        <v>90000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150000</v>
      </c>
    </row>
    <row r="159" spans="1:9" x14ac:dyDescent="0.2">
      <c r="A159" s="22" t="s">
        <v>36</v>
      </c>
      <c r="B159" s="137">
        <f>'DOE25'!F498</f>
        <v>3675</v>
      </c>
      <c r="C159" s="137">
        <f>'DOE25'!G498</f>
        <v>5287.51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8962.51</v>
      </c>
    </row>
    <row r="160" spans="1:9" x14ac:dyDescent="0.2">
      <c r="A160" s="22" t="s">
        <v>37</v>
      </c>
      <c r="B160" s="137">
        <f>'DOE25'!F499</f>
        <v>63675</v>
      </c>
      <c r="C160" s="137">
        <f>'DOE25'!G499</f>
        <v>95287.51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158962.51</v>
      </c>
    </row>
    <row r="161" spans="1:7" x14ac:dyDescent="0.2">
      <c r="A161" s="22" t="s">
        <v>38</v>
      </c>
      <c r="B161" s="137">
        <f>'DOE25'!F500</f>
        <v>30000</v>
      </c>
      <c r="C161" s="137">
        <f>'DOE25'!G500</f>
        <v>45000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75000</v>
      </c>
    </row>
    <row r="162" spans="1:7" x14ac:dyDescent="0.2">
      <c r="A162" s="22" t="s">
        <v>39</v>
      </c>
      <c r="B162" s="137">
        <f>'DOE25'!F501</f>
        <v>2756.25</v>
      </c>
      <c r="C162" s="137">
        <f>'DOE25'!G501</f>
        <v>3965.63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6721.88</v>
      </c>
    </row>
    <row r="163" spans="1:7" x14ac:dyDescent="0.2">
      <c r="A163" s="22" t="s">
        <v>246</v>
      </c>
      <c r="B163" s="137">
        <f>'DOE25'!F502</f>
        <v>32756.25</v>
      </c>
      <c r="C163" s="137">
        <f>'DOE25'!G502</f>
        <v>48965.63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81721.88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Lyme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16043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16043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3486961</v>
      </c>
      <c r="D10" s="182">
        <f>ROUND((C10/$C$28)*100,1)</f>
        <v>66.599999999999994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567326</v>
      </c>
      <c r="D11" s="182">
        <f>ROUND((C11/$C$28)*100,1)</f>
        <v>10.8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261658</v>
      </c>
      <c r="D15" s="182">
        <f t="shared" ref="D15:D27" si="0">ROUND((C15/$C$28)*100,1)</f>
        <v>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63138</v>
      </c>
      <c r="D16" s="182">
        <f t="shared" si="0"/>
        <v>1.2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227777</v>
      </c>
      <c r="D17" s="182">
        <f t="shared" si="0"/>
        <v>4.4000000000000004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202414</v>
      </c>
      <c r="D18" s="182">
        <f t="shared" si="0"/>
        <v>3.9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301628</v>
      </c>
      <c r="D20" s="182">
        <f t="shared" si="0"/>
        <v>5.8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90483</v>
      </c>
      <c r="D21" s="182">
        <f t="shared" si="0"/>
        <v>1.7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11199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20131.309999999998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5232715.3099999996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45706</v>
      </c>
    </row>
    <row r="30" spans="1:4" x14ac:dyDescent="0.2">
      <c r="B30" s="187" t="s">
        <v>729</v>
      </c>
      <c r="C30" s="180">
        <f>SUM(C28:C29)</f>
        <v>5278421.3099999996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75000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4094160</v>
      </c>
      <c r="D35" s="182">
        <f t="shared" ref="D35:D40" si="1">ROUND((C35/$C$41)*100,1)</f>
        <v>76.8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54640.739999999758</v>
      </c>
      <c r="D36" s="182">
        <f t="shared" si="1"/>
        <v>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995153</v>
      </c>
      <c r="D37" s="182">
        <f t="shared" si="1"/>
        <v>18.7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90011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97748</v>
      </c>
      <c r="D39" s="182">
        <f t="shared" si="1"/>
        <v>1.8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5331712.74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Lyme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BB0A" sheet="1" objects="1" scenarios="1"/>
  <mergeCells count="223">
    <mergeCell ref="C46:M46"/>
    <mergeCell ref="GC40:GM40"/>
    <mergeCell ref="GP40:GZ40"/>
    <mergeCell ref="HC40:HM40"/>
    <mergeCell ref="C42:M42"/>
    <mergeCell ref="FC40:FM40"/>
    <mergeCell ref="FP40:FZ40"/>
    <mergeCell ref="AC40:AM40"/>
    <mergeCell ref="IP40:IV40"/>
    <mergeCell ref="C45:M45"/>
    <mergeCell ref="DC40:DM40"/>
    <mergeCell ref="EP40:EZ40"/>
    <mergeCell ref="C44:M44"/>
    <mergeCell ref="DP40:DZ40"/>
    <mergeCell ref="IC40:IM40"/>
    <mergeCell ref="HP40:HZ40"/>
    <mergeCell ref="EC40:EM40"/>
    <mergeCell ref="AP40:AZ40"/>
    <mergeCell ref="CC40:CM40"/>
    <mergeCell ref="CP40:CZ40"/>
    <mergeCell ref="P40:Z40"/>
    <mergeCell ref="BP40:BZ40"/>
    <mergeCell ref="C43:M43"/>
    <mergeCell ref="BC40:BM40"/>
    <mergeCell ref="P38:Z38"/>
    <mergeCell ref="AC38:AM38"/>
    <mergeCell ref="AP38:AZ38"/>
    <mergeCell ref="HP38:HZ38"/>
    <mergeCell ref="GC38:GM38"/>
    <mergeCell ref="GP38:GZ38"/>
    <mergeCell ref="HC38:HM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DP39:DZ39"/>
    <mergeCell ref="EC39:EM39"/>
    <mergeCell ref="GC39:GM39"/>
    <mergeCell ref="BP39:BZ39"/>
    <mergeCell ref="CC39:CM39"/>
    <mergeCell ref="CP39:CZ39"/>
    <mergeCell ref="CP38:CZ38"/>
    <mergeCell ref="BC38:BM38"/>
    <mergeCell ref="HP32:HZ32"/>
    <mergeCell ref="IC32:IM32"/>
    <mergeCell ref="IP32:IV32"/>
    <mergeCell ref="EP38:EZ38"/>
    <mergeCell ref="FC38:FM38"/>
    <mergeCell ref="FP38:FZ38"/>
    <mergeCell ref="HC39:HM39"/>
    <mergeCell ref="DC39:DM39"/>
    <mergeCell ref="EC29:EM29"/>
    <mergeCell ref="EP29:EZ29"/>
    <mergeCell ref="FC29:FM29"/>
    <mergeCell ref="CP29:CZ29"/>
    <mergeCell ref="IC30:IM30"/>
    <mergeCell ref="EP31:EZ31"/>
    <mergeCell ref="BC31:BM31"/>
    <mergeCell ref="BC32:BM32"/>
    <mergeCell ref="BC39:BM39"/>
    <mergeCell ref="BP31:BZ31"/>
    <mergeCell ref="CC31:CM31"/>
    <mergeCell ref="DC32:DM32"/>
    <mergeCell ref="BP32:BZ32"/>
    <mergeCell ref="CP31:CZ31"/>
    <mergeCell ref="FP32:FZ32"/>
    <mergeCell ref="GC32:GM32"/>
    <mergeCell ref="DC38:DM38"/>
    <mergeCell ref="DP38:DZ38"/>
    <mergeCell ref="EC38:EM38"/>
    <mergeCell ref="DC31:DM31"/>
    <mergeCell ref="DP31:DZ31"/>
    <mergeCell ref="EC31:EM31"/>
    <mergeCell ref="GC30:GM30"/>
    <mergeCell ref="GP32:GZ32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IC31:IM31"/>
    <mergeCell ref="IP31:IV31"/>
    <mergeCell ref="HP31:HZ31"/>
    <mergeCell ref="HP30:HZ30"/>
    <mergeCell ref="FP30:FZ30"/>
    <mergeCell ref="FP31:FZ31"/>
    <mergeCell ref="GC31:GM31"/>
    <mergeCell ref="GP31:GZ31"/>
    <mergeCell ref="HC31:HM31"/>
    <mergeCell ref="C41:M41"/>
    <mergeCell ref="C33:M33"/>
    <mergeCell ref="C37:M37"/>
    <mergeCell ref="P32:Z32"/>
    <mergeCell ref="AC32:AM32"/>
    <mergeCell ref="C34:M34"/>
    <mergeCell ref="C32:M32"/>
    <mergeCell ref="IP30:IV30"/>
    <mergeCell ref="GP30:GZ30"/>
    <mergeCell ref="CP32:CZ32"/>
    <mergeCell ref="CP30:CZ30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HC32:HM32"/>
    <mergeCell ref="FC30:FM30"/>
    <mergeCell ref="FC31:FM31"/>
    <mergeCell ref="IC38:IM38"/>
    <mergeCell ref="IP38:IV38"/>
    <mergeCell ref="AP32:AZ32"/>
    <mergeCell ref="A1:I1"/>
    <mergeCell ref="C3:M3"/>
    <mergeCell ref="C4:M4"/>
    <mergeCell ref="F2:I2"/>
    <mergeCell ref="P29:Z29"/>
    <mergeCell ref="AC29:AM29"/>
    <mergeCell ref="C28:M28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P30:Z30"/>
    <mergeCell ref="AC30:AM30"/>
    <mergeCell ref="AP30:AZ30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BC29:BM29"/>
    <mergeCell ref="BP29:BZ29"/>
    <mergeCell ref="CC29:CM29"/>
    <mergeCell ref="AP29:AZ29"/>
    <mergeCell ref="C30:M30"/>
    <mergeCell ref="C31:M31"/>
    <mergeCell ref="P31:Z31"/>
    <mergeCell ref="AC31:AM31"/>
    <mergeCell ref="AP31:AZ31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56:M56"/>
    <mergeCell ref="C57:M57"/>
    <mergeCell ref="C59:M59"/>
    <mergeCell ref="C58:M58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60:M60"/>
    <mergeCell ref="C62:M62"/>
    <mergeCell ref="C61:M61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2013-10-28T13:59:34Z</cp:lastPrinted>
  <dcterms:created xsi:type="dcterms:W3CDTF">1997-12-04T19:04:30Z</dcterms:created>
  <dcterms:modified xsi:type="dcterms:W3CDTF">2013-10-28T14:04:10Z</dcterms:modified>
</cp:coreProperties>
</file>