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1" i="1" l="1"/>
  <c r="F574" i="1" l="1"/>
  <c r="K243" i="1" l="1"/>
  <c r="K207" i="1"/>
  <c r="G243" i="1"/>
  <c r="F243" i="1"/>
  <c r="G207" i="1"/>
  <c r="F207" i="1"/>
  <c r="H239" i="1"/>
  <c r="H203" i="1"/>
  <c r="H196" i="1" l="1"/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 s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C124" i="2" s="1"/>
  <c r="L244" i="1"/>
  <c r="F5" i="13"/>
  <c r="G5" i="13"/>
  <c r="L196" i="1"/>
  <c r="C108" i="2" s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C117" i="2" s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D17" i="13" s="1"/>
  <c r="C17" i="13" s="1"/>
  <c r="G17" i="13"/>
  <c r="L250" i="1"/>
  <c r="F18" i="13"/>
  <c r="G18" i="13"/>
  <c r="L251" i="1"/>
  <c r="F19" i="13"/>
  <c r="G19" i="13"/>
  <c r="L252" i="1"/>
  <c r="C24" i="10" s="1"/>
  <c r="F29" i="13"/>
  <c r="G29" i="13"/>
  <c r="L357" i="1"/>
  <c r="L361" i="1" s="1"/>
  <c r="L358" i="1"/>
  <c r="L359" i="1"/>
  <c r="I366" i="1"/>
  <c r="J289" i="1"/>
  <c r="J337" i="1" s="1"/>
  <c r="J351" i="1" s="1"/>
  <c r="J308" i="1"/>
  <c r="F31" i="13" s="1"/>
  <c r="J327" i="1"/>
  <c r="K289" i="1"/>
  <c r="K308" i="1"/>
  <c r="K327" i="1"/>
  <c r="L275" i="1"/>
  <c r="L276" i="1"/>
  <c r="L277" i="1"/>
  <c r="L278" i="1"/>
  <c r="L280" i="1"/>
  <c r="L281" i="1"/>
  <c r="L282" i="1"/>
  <c r="E119" i="2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C25" i="10" s="1"/>
  <c r="L254" i="1"/>
  <c r="C129" i="2" s="1"/>
  <c r="L335" i="1"/>
  <c r="C11" i="13"/>
  <c r="C10" i="13"/>
  <c r="C9" i="13"/>
  <c r="L360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6" i="1" s="1"/>
  <c r="C139" i="2" s="1"/>
  <c r="L405" i="1"/>
  <c r="L265" i="1"/>
  <c r="J59" i="1"/>
  <c r="G58" i="2"/>
  <c r="G60" i="2"/>
  <c r="F2" i="11"/>
  <c r="L612" i="1"/>
  <c r="H662" i="1"/>
  <c r="L611" i="1"/>
  <c r="G662" i="1" s="1"/>
  <c r="L610" i="1"/>
  <c r="F662" i="1"/>
  <c r="C40" i="10"/>
  <c r="F59" i="1"/>
  <c r="G59" i="1"/>
  <c r="G111" i="1" s="1"/>
  <c r="H59" i="1"/>
  <c r="I59" i="1"/>
  <c r="F55" i="2" s="1"/>
  <c r="F62" i="2" s="1"/>
  <c r="F78" i="1"/>
  <c r="F93" i="1"/>
  <c r="C57" i="2" s="1"/>
  <c r="F110" i="1"/>
  <c r="G110" i="1"/>
  <c r="H78" i="1"/>
  <c r="H93" i="1"/>
  <c r="E57" i="2" s="1"/>
  <c r="H110" i="1"/>
  <c r="I110" i="1"/>
  <c r="J110" i="1"/>
  <c r="F120" i="1"/>
  <c r="F139" i="1" s="1"/>
  <c r="F135" i="1"/>
  <c r="G120" i="1"/>
  <c r="G135" i="1"/>
  <c r="H120" i="1"/>
  <c r="H135" i="1"/>
  <c r="I120" i="1"/>
  <c r="I135" i="1"/>
  <c r="J120" i="1"/>
  <c r="J139" i="1" s="1"/>
  <c r="J135" i="1"/>
  <c r="F146" i="1"/>
  <c r="F161" i="1"/>
  <c r="G146" i="1"/>
  <c r="G161" i="1"/>
  <c r="H146" i="1"/>
  <c r="H161" i="1"/>
  <c r="I146" i="1"/>
  <c r="I161" i="1"/>
  <c r="L249" i="1"/>
  <c r="L331" i="1"/>
  <c r="L253" i="1"/>
  <c r="L267" i="1"/>
  <c r="C141" i="2" s="1"/>
  <c r="L268" i="1"/>
  <c r="L348" i="1"/>
  <c r="C26" i="10" s="1"/>
  <c r="L349" i="1"/>
  <c r="I664" i="1"/>
  <c r="I669" i="1"/>
  <c r="G660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E136" i="2" s="1"/>
  <c r="L346" i="1"/>
  <c r="K350" i="1"/>
  <c r="L520" i="1"/>
  <c r="F548" i="1" s="1"/>
  <c r="L521" i="1"/>
  <c r="F549" i="1" s="1"/>
  <c r="L522" i="1"/>
  <c r="F550" i="1"/>
  <c r="L525" i="1"/>
  <c r="G548" i="1" s="1"/>
  <c r="L526" i="1"/>
  <c r="G549" i="1"/>
  <c r="L527" i="1"/>
  <c r="G550" i="1" s="1"/>
  <c r="L530" i="1"/>
  <c r="H548" i="1"/>
  <c r="L531" i="1"/>
  <c r="H549" i="1" s="1"/>
  <c r="L532" i="1"/>
  <c r="H550" i="1"/>
  <c r="L535" i="1"/>
  <c r="I548" i="1" s="1"/>
  <c r="L536" i="1"/>
  <c r="I549" i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C10" i="2"/>
  <c r="C11" i="2"/>
  <c r="D11" i="2"/>
  <c r="E11" i="2"/>
  <c r="F11" i="2"/>
  <c r="I440" i="1"/>
  <c r="J12" i="1" s="1"/>
  <c r="G11" i="2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I456" i="1"/>
  <c r="J37" i="1" s="1"/>
  <c r="I458" i="1"/>
  <c r="J47" i="1" s="1"/>
  <c r="G46" i="2" s="1"/>
  <c r="C48" i="2"/>
  <c r="C55" i="2"/>
  <c r="D55" i="2"/>
  <c r="E55" i="2"/>
  <c r="C56" i="2"/>
  <c r="E56" i="2"/>
  <c r="C58" i="2"/>
  <c r="D58" i="2"/>
  <c r="E58" i="2"/>
  <c r="F58" i="2"/>
  <c r="D59" i="2"/>
  <c r="C60" i="2"/>
  <c r="D60" i="2"/>
  <c r="E60" i="2"/>
  <c r="F60" i="2"/>
  <c r="F61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E77" i="2" s="1"/>
  <c r="F76" i="2"/>
  <c r="G76" i="2"/>
  <c r="G77" i="2" s="1"/>
  <c r="C78" i="2"/>
  <c r="D78" i="2"/>
  <c r="D80" i="2" s="1"/>
  <c r="E78" i="2"/>
  <c r="C79" i="2"/>
  <c r="E79" i="2"/>
  <c r="D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C102" i="2" s="1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E110" i="2"/>
  <c r="C112" i="2"/>
  <c r="D114" i="2"/>
  <c r="F114" i="2"/>
  <c r="G114" i="2"/>
  <c r="E117" i="2"/>
  <c r="E121" i="2"/>
  <c r="E123" i="2"/>
  <c r="F127" i="2"/>
  <c r="G127" i="2"/>
  <c r="E129" i="2"/>
  <c r="D133" i="2"/>
  <c r="D143" i="2"/>
  <c r="E133" i="2"/>
  <c r="F133" i="2"/>
  <c r="K418" i="1"/>
  <c r="K426" i="1"/>
  <c r="K432" i="1"/>
  <c r="L262" i="1"/>
  <c r="C134" i="2"/>
  <c r="E134" i="2"/>
  <c r="L263" i="1"/>
  <c r="C135" i="2" s="1"/>
  <c r="L264" i="1"/>
  <c r="C136" i="2" s="1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/>
  <c r="H499" i="1"/>
  <c r="D160" i="2" s="1"/>
  <c r="I499" i="1"/>
  <c r="E160" i="2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/>
  <c r="H502" i="1"/>
  <c r="D163" i="2" s="1"/>
  <c r="I502" i="1"/>
  <c r="E163" i="2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H51" i="1" s="1"/>
  <c r="H618" i="1" s="1"/>
  <c r="I32" i="1"/>
  <c r="F50" i="1"/>
  <c r="G621" i="1" s="1"/>
  <c r="G50" i="1"/>
  <c r="H50" i="1"/>
  <c r="I50" i="1"/>
  <c r="F176" i="1"/>
  <c r="I176" i="1"/>
  <c r="F182" i="1"/>
  <c r="G182" i="1"/>
  <c r="H182" i="1"/>
  <c r="H191" i="1" s="1"/>
  <c r="I182" i="1"/>
  <c r="J182" i="1"/>
  <c r="G644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I337" i="1" s="1"/>
  <c r="I351" i="1" s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H407" i="1" s="1"/>
  <c r="H643" i="1" s="1"/>
  <c r="J643" i="1" s="1"/>
  <c r="I406" i="1"/>
  <c r="I407" i="1" s="1"/>
  <c r="F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H469" i="1"/>
  <c r="H475" i="1" s="1"/>
  <c r="H623" i="1" s="1"/>
  <c r="I469" i="1"/>
  <c r="J469" i="1"/>
  <c r="F473" i="1"/>
  <c r="G473" i="1"/>
  <c r="G475" i="1" s="1"/>
  <c r="H622" i="1" s="1"/>
  <c r="H473" i="1"/>
  <c r="I473" i="1"/>
  <c r="I475" i="1" s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K523" i="1"/>
  <c r="F528" i="1"/>
  <c r="G528" i="1"/>
  <c r="H528" i="1"/>
  <c r="I528" i="1"/>
  <c r="J528" i="1"/>
  <c r="J544" i="1" s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G570" i="1" s="1"/>
  <c r="H559" i="1"/>
  <c r="I559" i="1"/>
  <c r="J559" i="1"/>
  <c r="K559" i="1"/>
  <c r="K570" i="1" s="1"/>
  <c r="L561" i="1"/>
  <c r="L562" i="1"/>
  <c r="L563" i="1"/>
  <c r="F564" i="1"/>
  <c r="F570" i="1" s="1"/>
  <c r="G564" i="1"/>
  <c r="H564" i="1"/>
  <c r="I564" i="1"/>
  <c r="J564" i="1"/>
  <c r="J570" i="1" s="1"/>
  <c r="K564" i="1"/>
  <c r="L566" i="1"/>
  <c r="L567" i="1"/>
  <c r="L569" i="1" s="1"/>
  <c r="L568" i="1"/>
  <c r="F569" i="1"/>
  <c r="G569" i="1"/>
  <c r="H569" i="1"/>
  <c r="H570" i="1" s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H642" i="1"/>
  <c r="J642" i="1" s="1"/>
  <c r="G643" i="1"/>
  <c r="G648" i="1"/>
  <c r="G651" i="1"/>
  <c r="H651" i="1"/>
  <c r="G652" i="1"/>
  <c r="H652" i="1"/>
  <c r="J652" i="1" s="1"/>
  <c r="G653" i="1"/>
  <c r="H653" i="1"/>
  <c r="H654" i="1"/>
  <c r="F191" i="1"/>
  <c r="G80" i="2"/>
  <c r="H111" i="1"/>
  <c r="H624" i="1"/>
  <c r="G337" i="1"/>
  <c r="G351" i="1"/>
  <c r="C4" i="10"/>
  <c r="F22" i="13"/>
  <c r="C22" i="13" s="1"/>
  <c r="E16" i="13"/>
  <c r="C16" i="13" s="1"/>
  <c r="L564" i="1"/>
  <c r="G31" i="13"/>
  <c r="G21" i="2"/>
  <c r="C6" i="10"/>
  <c r="G168" i="1"/>
  <c r="G139" i="1"/>
  <c r="C5" i="10"/>
  <c r="G16" i="2"/>
  <c r="I139" i="1"/>
  <c r="A22" i="12"/>
  <c r="J651" i="1"/>
  <c r="G433" i="1"/>
  <c r="C7" i="10"/>
  <c r="J654" i="1" l="1"/>
  <c r="G407" i="1"/>
  <c r="H644" i="1" s="1"/>
  <c r="J644" i="1" s="1"/>
  <c r="L400" i="1"/>
  <c r="C138" i="2" s="1"/>
  <c r="F475" i="1"/>
  <c r="H621" i="1" s="1"/>
  <c r="J621" i="1" s="1"/>
  <c r="J191" i="1"/>
  <c r="F51" i="1"/>
  <c r="H616" i="1" s="1"/>
  <c r="J616" i="1" s="1"/>
  <c r="C31" i="2"/>
  <c r="G102" i="2"/>
  <c r="G460" i="1"/>
  <c r="H639" i="1" s="1"/>
  <c r="J639" i="1" s="1"/>
  <c r="G544" i="1"/>
  <c r="H544" i="1"/>
  <c r="F544" i="1"/>
  <c r="K544" i="1"/>
  <c r="C12" i="10"/>
  <c r="K604" i="1"/>
  <c r="G647" i="1" s="1"/>
  <c r="F661" i="1"/>
  <c r="I661" i="1" s="1"/>
  <c r="J618" i="1"/>
  <c r="C27" i="10"/>
  <c r="G634" i="1"/>
  <c r="J634" i="1" s="1"/>
  <c r="I662" i="1"/>
  <c r="L523" i="1"/>
  <c r="J633" i="1"/>
  <c r="G256" i="1"/>
  <c r="G270" i="1" s="1"/>
  <c r="I168" i="1"/>
  <c r="G61" i="2"/>
  <c r="L528" i="1"/>
  <c r="J475" i="1"/>
  <c r="H625" i="1" s="1"/>
  <c r="F460" i="1"/>
  <c r="H638" i="1" s="1"/>
  <c r="J640" i="1"/>
  <c r="L432" i="1"/>
  <c r="J433" i="1"/>
  <c r="D126" i="2"/>
  <c r="D127" i="2" s="1"/>
  <c r="E49" i="2"/>
  <c r="L269" i="1"/>
  <c r="L392" i="1"/>
  <c r="E113" i="2"/>
  <c r="K337" i="1"/>
  <c r="K351" i="1" s="1"/>
  <c r="I368" i="1"/>
  <c r="H633" i="1" s="1"/>
  <c r="C113" i="2"/>
  <c r="D18" i="2"/>
  <c r="L543" i="1"/>
  <c r="G162" i="2"/>
  <c r="E141" i="2"/>
  <c r="H139" i="1"/>
  <c r="H192" i="1" s="1"/>
  <c r="G628" i="1" s="1"/>
  <c r="J628" i="1" s="1"/>
  <c r="C21" i="10"/>
  <c r="J653" i="1"/>
  <c r="L613" i="1"/>
  <c r="L533" i="1"/>
  <c r="K499" i="1"/>
  <c r="H460" i="1"/>
  <c r="H640" i="1" s="1"/>
  <c r="L255" i="1"/>
  <c r="I191" i="1"/>
  <c r="K433" i="1"/>
  <c r="G133" i="2" s="1"/>
  <c r="G143" i="2" s="1"/>
  <c r="G144" i="2" s="1"/>
  <c r="D29" i="13"/>
  <c r="C29" i="13" s="1"/>
  <c r="C122" i="2"/>
  <c r="C120" i="2"/>
  <c r="J256" i="1"/>
  <c r="H647" i="1" s="1"/>
  <c r="C119" i="2"/>
  <c r="F256" i="1"/>
  <c r="F270" i="1" s="1"/>
  <c r="F80" i="2"/>
  <c r="D61" i="2"/>
  <c r="D62" i="2" s="1"/>
  <c r="G650" i="1"/>
  <c r="D102" i="2"/>
  <c r="E102" i="2"/>
  <c r="F102" i="2"/>
  <c r="C18" i="2"/>
  <c r="A31" i="12"/>
  <c r="D19" i="13"/>
  <c r="C19" i="13" s="1"/>
  <c r="D14" i="13"/>
  <c r="C14" i="13" s="1"/>
  <c r="C121" i="2"/>
  <c r="C49" i="2"/>
  <c r="J650" i="1"/>
  <c r="F77" i="2"/>
  <c r="G161" i="2"/>
  <c r="G158" i="2"/>
  <c r="G157" i="2"/>
  <c r="G156" i="2"/>
  <c r="D90" i="2"/>
  <c r="D18" i="13"/>
  <c r="C18" i="13" s="1"/>
  <c r="L246" i="1"/>
  <c r="I256" i="1"/>
  <c r="I270" i="1" s="1"/>
  <c r="C17" i="10"/>
  <c r="E8" i="13"/>
  <c r="C109" i="2"/>
  <c r="D5" i="13"/>
  <c r="C5" i="13" s="1"/>
  <c r="H256" i="1"/>
  <c r="H270" i="1" s="1"/>
  <c r="C10" i="10"/>
  <c r="C69" i="2"/>
  <c r="C61" i="2"/>
  <c r="C137" i="2"/>
  <c r="G624" i="1"/>
  <c r="J624" i="1" s="1"/>
  <c r="I51" i="1"/>
  <c r="H619" i="1" s="1"/>
  <c r="J619" i="1" s="1"/>
  <c r="G163" i="2"/>
  <c r="G159" i="2"/>
  <c r="G155" i="2"/>
  <c r="F49" i="2"/>
  <c r="G22" i="2"/>
  <c r="F31" i="2"/>
  <c r="J10" i="1"/>
  <c r="I445" i="1"/>
  <c r="G641" i="1" s="1"/>
  <c r="J111" i="1"/>
  <c r="J192" i="1" s="1"/>
  <c r="G55" i="2"/>
  <c r="G62" i="2" s="1"/>
  <c r="L350" i="1"/>
  <c r="E130" i="2"/>
  <c r="L327" i="1"/>
  <c r="L308" i="1"/>
  <c r="E122" i="2"/>
  <c r="E118" i="2"/>
  <c r="E109" i="2"/>
  <c r="L289" i="1"/>
  <c r="G661" i="1"/>
  <c r="H646" i="1"/>
  <c r="D15" i="13"/>
  <c r="C15" i="13" s="1"/>
  <c r="C123" i="2"/>
  <c r="G649" i="1"/>
  <c r="J649" i="1" s="1"/>
  <c r="F33" i="13"/>
  <c r="C16" i="10"/>
  <c r="D7" i="13"/>
  <c r="C7" i="13" s="1"/>
  <c r="C118" i="2"/>
  <c r="C15" i="10"/>
  <c r="D6" i="13"/>
  <c r="C6" i="13" s="1"/>
  <c r="C13" i="10"/>
  <c r="C111" i="2"/>
  <c r="G33" i="13"/>
  <c r="G36" i="2"/>
  <c r="E13" i="13"/>
  <c r="C13" i="13" s="1"/>
  <c r="E50" i="2"/>
  <c r="L336" i="1"/>
  <c r="F337" i="1"/>
  <c r="F351" i="1" s="1"/>
  <c r="D144" i="2"/>
  <c r="E80" i="2"/>
  <c r="C62" i="2"/>
  <c r="E84" i="2"/>
  <c r="E90" i="2" s="1"/>
  <c r="H168" i="1"/>
  <c r="C84" i="2"/>
  <c r="C90" i="2" s="1"/>
  <c r="F168" i="1"/>
  <c r="F111" i="1"/>
  <c r="C35" i="10"/>
  <c r="I433" i="1"/>
  <c r="L418" i="1"/>
  <c r="K256" i="1"/>
  <c r="K270" i="1" s="1"/>
  <c r="J551" i="1"/>
  <c r="H551" i="1"/>
  <c r="K550" i="1"/>
  <c r="F551" i="1"/>
  <c r="K548" i="1"/>
  <c r="F129" i="2"/>
  <c r="F143" i="2" s="1"/>
  <c r="F144" i="2" s="1"/>
  <c r="K597" i="1"/>
  <c r="G646" i="1" s="1"/>
  <c r="L570" i="1"/>
  <c r="G51" i="1"/>
  <c r="H617" i="1" s="1"/>
  <c r="J617" i="1" s="1"/>
  <c r="G622" i="1"/>
  <c r="J622" i="1" s="1"/>
  <c r="E31" i="2"/>
  <c r="F18" i="2"/>
  <c r="L210" i="1"/>
  <c r="C19" i="10"/>
  <c r="J638" i="1"/>
  <c r="L426" i="1"/>
  <c r="H337" i="1"/>
  <c r="H351" i="1" s="1"/>
  <c r="F84" i="2"/>
  <c r="F90" i="2" s="1"/>
  <c r="C77" i="2"/>
  <c r="J43" i="1"/>
  <c r="G42" i="2" s="1"/>
  <c r="I459" i="1"/>
  <c r="I451" i="1"/>
  <c r="J31" i="1"/>
  <c r="G30" i="2" s="1"/>
  <c r="I551" i="1"/>
  <c r="G551" i="1"/>
  <c r="K549" i="1"/>
  <c r="L381" i="1"/>
  <c r="G635" i="1" s="1"/>
  <c r="J635" i="1" s="1"/>
  <c r="C23" i="10"/>
  <c r="E112" i="2"/>
  <c r="I111" i="1"/>
  <c r="A13" i="12"/>
  <c r="C29" i="10"/>
  <c r="C32" i="10"/>
  <c r="H25" i="13"/>
  <c r="E124" i="2"/>
  <c r="E120" i="2"/>
  <c r="E111" i="2"/>
  <c r="F660" i="1"/>
  <c r="H660" i="1"/>
  <c r="C20" i="10"/>
  <c r="C18" i="10"/>
  <c r="D12" i="13"/>
  <c r="C12" i="13" s="1"/>
  <c r="L228" i="1"/>
  <c r="G659" i="1" s="1"/>
  <c r="G663" i="1" s="1"/>
  <c r="C11" i="10"/>
  <c r="J648" i="1"/>
  <c r="J623" i="1"/>
  <c r="G191" i="1"/>
  <c r="G192" i="1" s="1"/>
  <c r="G627" i="1" s="1"/>
  <c r="J627" i="1" s="1"/>
  <c r="G160" i="2"/>
  <c r="D49" i="2"/>
  <c r="D31" i="2"/>
  <c r="E18" i="2"/>
  <c r="E61" i="2"/>
  <c r="E62" i="2" s="1"/>
  <c r="L407" i="1" l="1"/>
  <c r="G103" i="2"/>
  <c r="I192" i="1"/>
  <c r="G629" i="1" s="1"/>
  <c r="J629" i="1" s="1"/>
  <c r="C50" i="2"/>
  <c r="J647" i="1"/>
  <c r="C38" i="10"/>
  <c r="G636" i="1"/>
  <c r="J636" i="1" s="1"/>
  <c r="H645" i="1"/>
  <c r="E33" i="13"/>
  <c r="D35" i="13" s="1"/>
  <c r="D103" i="2"/>
  <c r="L544" i="1"/>
  <c r="L433" i="1"/>
  <c r="G637" i="1" s="1"/>
  <c r="J637" i="1" s="1"/>
  <c r="H659" i="1"/>
  <c r="H663" i="1" s="1"/>
  <c r="G31" i="2"/>
  <c r="E103" i="2"/>
  <c r="C39" i="10"/>
  <c r="E143" i="2"/>
  <c r="F50" i="2"/>
  <c r="J270" i="1"/>
  <c r="C127" i="2"/>
  <c r="F103" i="2"/>
  <c r="C114" i="2"/>
  <c r="G49" i="2"/>
  <c r="G50" i="2" s="1"/>
  <c r="C8" i="13"/>
  <c r="C80" i="2"/>
  <c r="C103" i="2" s="1"/>
  <c r="C28" i="10"/>
  <c r="D19" i="10" s="1"/>
  <c r="E127" i="2"/>
  <c r="G666" i="1"/>
  <c r="G671" i="1"/>
  <c r="I660" i="1"/>
  <c r="C25" i="13"/>
  <c r="H33" i="13"/>
  <c r="K551" i="1"/>
  <c r="C36" i="10"/>
  <c r="C41" i="10" s="1"/>
  <c r="L337" i="1"/>
  <c r="L351" i="1" s="1"/>
  <c r="G632" i="1" s="1"/>
  <c r="J632" i="1" s="1"/>
  <c r="D31" i="13"/>
  <c r="C31" i="13" s="1"/>
  <c r="J50" i="1"/>
  <c r="D50" i="2"/>
  <c r="I460" i="1"/>
  <c r="H641" i="1" s="1"/>
  <c r="J641" i="1" s="1"/>
  <c r="J646" i="1"/>
  <c r="F192" i="1"/>
  <c r="G626" i="1" s="1"/>
  <c r="J626" i="1" s="1"/>
  <c r="E114" i="2"/>
  <c r="G645" i="1"/>
  <c r="G630" i="1"/>
  <c r="J630" i="1" s="1"/>
  <c r="J32" i="1"/>
  <c r="C140" i="2"/>
  <c r="C143" i="2" s="1"/>
  <c r="L256" i="1"/>
  <c r="L270" i="1" s="1"/>
  <c r="G631" i="1" s="1"/>
  <c r="J631" i="1" s="1"/>
  <c r="F659" i="1"/>
  <c r="G9" i="2"/>
  <c r="G18" i="2" s="1"/>
  <c r="J19" i="1"/>
  <c r="G620" i="1" s="1"/>
  <c r="J645" i="1" l="1"/>
  <c r="E144" i="2"/>
  <c r="C144" i="2"/>
  <c r="D15" i="10"/>
  <c r="D23" i="10"/>
  <c r="D20" i="10"/>
  <c r="D16" i="10"/>
  <c r="D18" i="10"/>
  <c r="D11" i="10"/>
  <c r="F663" i="1"/>
  <c r="I659" i="1"/>
  <c r="I663" i="1" s="1"/>
  <c r="J51" i="1"/>
  <c r="H620" i="1" s="1"/>
  <c r="J620" i="1" s="1"/>
  <c r="G625" i="1"/>
  <c r="J625" i="1" s="1"/>
  <c r="D37" i="10"/>
  <c r="D40" i="10"/>
  <c r="D35" i="10"/>
  <c r="D36" i="10"/>
  <c r="D39" i="10"/>
  <c r="D38" i="10"/>
  <c r="H671" i="1"/>
  <c r="H666" i="1"/>
  <c r="D33" i="13"/>
  <c r="D36" i="13" s="1"/>
  <c r="D13" i="10"/>
  <c r="D25" i="10"/>
  <c r="D27" i="10"/>
  <c r="D22" i="10"/>
  <c r="D12" i="10"/>
  <c r="D10" i="10"/>
  <c r="C30" i="10"/>
  <c r="D17" i="10"/>
  <c r="D21" i="10"/>
  <c r="D24" i="10"/>
  <c r="D26" i="10"/>
  <c r="D28" i="10" l="1"/>
  <c r="D41" i="10"/>
  <c r="I671" i="1"/>
  <c r="I666" i="1"/>
  <c r="F671" i="1"/>
  <c r="F666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<sst xmlns="http://schemas.openxmlformats.org/spreadsheetml/2006/main" count="3946" uniqueCount="912">
  <si>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</si>
  <si>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</si>
  <si>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</si>
  <si>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</si>
  <si>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</si>
  <si>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</si>
  <si>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</si>
  <si>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</si>
  <si>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</si>
  <si>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</si>
  <si>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</si>
  <si>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</si>
  <si>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</si>
  <si>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</si>
  <si>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</si>
  <si>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</si>
  <si>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</si>
  <si>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</si>
  <si>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</si>
  <si>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</si>
  <si>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</si>
  <si>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</si>
  <si>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</si>
  <si>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</si>
  <si>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</si>
  <si>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</si>
  <si>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</si>
  <si>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</si>
  <si>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</si>
  <si>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</si>
  <si>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</si>
  <si>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</si>
  <si>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</si>
  <si>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</si>
  <si>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</si>
  <si>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</si>
  <si>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</si>
  <si>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</si>
  <si>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</si>
  <si>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</si>
  <si>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</si>
  <si>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</si>
  <si>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</si>
  <si>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</si>
  <si>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</si>
  <si>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</si>
  <si>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</si>
  <si>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</si>
  <si>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</si>
  <si>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</si>
  <si>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</si>
  <si>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</si>
  <si>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</si>
  <si>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</si>
  <si>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</si>
  <si>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</si>
  <si>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</si>
  <si>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</si>
  <si>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</si>
  <si>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</si>
  <si>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</si>
  <si>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</si>
  <si>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</si>
  <si>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</si>
  <si>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</si>
  <si>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</si>
  <si>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</si>
  <si>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</si>
  <si>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</si>
  <si>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</si>
  <si>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</si>
  <si>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</si>
  <si>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</si>
  <si>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</si>
  <si>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</si>
  <si>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</si>
  <si>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</si>
  <si>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</si>
  <si>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</si>
  <si>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</si>
  <si>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</si>
  <si>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</si>
  <si>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</si>
  <si>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</si>
  <si>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</si>
  <si>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</si>
  <si>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</si>
  <si>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</si>
  <si>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</si>
  <si>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</si>
  <si>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</si>
  <si>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</si>
  <si>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</si>
  <si>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</si>
  <si>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</si>
  <si>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</si>
  <si>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</si>
  <si>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</si>
  <si>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</si>
  <si>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</si>
  <si>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</si>
  <si>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</si>
  <si>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</si>
  <si>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</si>
  <si>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</si>
  <si>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</si>
  <si>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</si>
  <si>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</si>
  <si>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</si>
  <si>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</si>
  <si>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</si>
  <si>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</si>
  <si>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</si>
  <si>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</si>
  <si>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</si>
  <si>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</si>
  <si>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</si>
  <si>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</si>
  <si>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</si>
  <si>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</si>
  <si>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</si>
  <si>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</si>
  <si>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</si>
  <si>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</si>
  <si>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</si>
  <si>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</si>
  <si>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</si>
  <si>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</si>
  <si>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</si>
  <si>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</si>
  <si>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</si>
  <si>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</si>
  <si>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</si>
  <si>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</si>
  <si>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</si>
  <si>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</si>
  <si>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</si>
  <si>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</si>
  <si>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</si>
  <si>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</si>
  <si>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</si>
  <si>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</si>
  <si>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</si>
  <si>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</si>
  <si>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</si>
  <si>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</si>
  <si>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</si>
  <si>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</si>
  <si>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</si>
  <si>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</si>
  <si>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</si>
  <si>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</si>
  <si>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</si>
  <si>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</si>
  <si>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</si>
  <si>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</si>
  <si>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</si>
  <si>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</si>
  <si>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</si>
  <si>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</si>
  <si>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</si>
  <si>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</si>
  <si>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</si>
  <si>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</si>
  <si>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</si>
  <si>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</si>
  <si>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</si>
  <si>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</si>
  <si>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</si>
  <si>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</si>
  <si>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</si>
  <si>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</si>
  <si>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</si>
  <si>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</si>
  <si>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</si>
  <si>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</si>
  <si>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</si>
  <si>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</si>
  <si>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</si>
  <si>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</si>
  <si>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</si>
  <si>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</si>
  <si>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</si>
  <si>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</si>
  <si>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</si>
  <si>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</si>
  <si>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</si>
  <si>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</si>
  <si>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</si>
  <si>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</si>
  <si>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</si>
  <si>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</si>
  <si>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</si>
  <si>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</si>
  <si>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</si>
  <si>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</si>
  <si>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</si>
  <si>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</si>
  <si>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</si>
  <si>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</si>
  <si>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</si>
  <si>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</si>
  <si>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</si>
  <si>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</si>
  <si>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</si>
  <si>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</si>
  <si>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</si>
  <si>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</si>
  <si>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</si>
  <si>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</si>
  <si>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</si>
  <si>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</si>
  <si>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</si>
  <si>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</si>
  <si>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</si>
  <si>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</si>
  <si>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</si>
  <si>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</si>
  <si>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</si>
  <si>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</si>
  <si>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</si>
  <si>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</si>
  <si>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</si>
  <si>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</si>
  <si>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</si>
  <si>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</si>
  <si>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</si>
  <si>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</si>
  <si>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</si>
  <si>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</si>
  <si>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</si>
  <si>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</si>
  <si>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</si>
  <si>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</si>
  <si>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</si>
  <si>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</si>
  <si>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</si>
  <si>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</si>
  <si>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</si>
  <si>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</si>
  <si>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</si>
  <si>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</si>
  <si>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</si>
  <si>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</si>
  <si>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</si>
  <si>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</si>
  <si>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</si>
  <si>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</si>
  <si>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</si>
  <si>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</si>
  <si>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</si>
  <si>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</si>
  <si>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</si>
  <si>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</si>
  <si>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</si>
  <si>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</si>
  <si>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</si>
  <si>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</si>
  <si>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</si>
  <si>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</si>
  <si>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</si>
  <si>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</si>
  <si>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</si>
  <si>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</si>
  <si>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</si>
  <si>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</si>
  <si>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</si>
  <si>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</si>
  <si>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</si>
  <si>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</si>
  <si>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</si>
  <si>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</si>
  <si>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</si>
  <si>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</si>
  <si>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</si>
  <si>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</si>
  <si>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</si>
  <si>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</si>
  <si>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</si>
  <si>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</si>
  <si>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</si>
  <si>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</si>
  <si>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</si>
  <si>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</si>
  <si>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</si>
  <si>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</si>
  <si>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</si>
  <si>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</si>
  <si>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</si>
  <si>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</si>
  <si>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</si>
  <si>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</si>
  <si>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</si>
  <si>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</si>
  <si>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</si>
  <si>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</si>
  <si>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</si>
  <si>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</si>
  <si>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</si>
  <si>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</si>
  <si>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</si>
  <si>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</si>
  <si>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</si>
  <si>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</si>
  <si>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</si>
  <si>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</si>
  <si>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</si>
  <si>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</si>
  <si>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</si>
  <si>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</si>
  <si>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</si>
  <si>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</si>
  <si>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</si>
  <si>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</si>
  <si>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</si>
  <si>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</si>
  <si>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</si>
  <si>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</si>
  <si>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</si>
  <si>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</si>
  <si>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</si>
  <si>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</si>
  <si>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</si>
  <si>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</si>
  <si>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</si>
  <si>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</si>
  <si>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</si>
  <si>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</si>
  <si>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</si>
  <si>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</si>
  <si>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</si>
  <si>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</si>
  <si>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</si>
  <si>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</si>
  <si>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</si>
  <si>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</si>
  <si>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</si>
  <si>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</si>
  <si>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</si>
  <si>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</si>
  <si>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</si>
  <si>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</si>
  <si>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</si>
  <si>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</si>
  <si>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</si>
  <si>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</si>
  <si>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</si>
  <si>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</si>
  <si>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</si>
  <si>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</si>
  <si>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</si>
  <si>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</si>
  <si>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</si>
  <si>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</si>
  <si>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</si>
  <si>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</si>
  <si>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</si>
  <si>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</si>
  <si>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</si>
  <si>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</si>
  <si>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</si>
  <si>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</si>
  <si>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</si>
  <si>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</si>
  <si>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</si>
  <si>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</si>
  <si>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</si>
  <si>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</si>
  <si>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</si>
  <si>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</si>
  <si>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</si>
  <si>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</si>
  <si>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</si>
  <si>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</si>
  <si>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</si>
  <si>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</si>
  <si>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</si>
  <si>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</si>
  <si>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</si>
  <si>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</si>
  <si>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</si>
  <si>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</si>
  <si>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</si>
  <si>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</si>
  <si>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</si>
  <si>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</si>
  <si>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</si>
  <si>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</si>
  <si>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</si>
  <si>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</si>
  <si>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</si>
  <si>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</si>
  <si>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</si>
  <si>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</si>
  <si>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</si>
  <si>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</si>
  <si>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</si>
  <si>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</si>
  <si>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</si>
  <si>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</si>
  <si>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</si>
  <si>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</si>
  <si>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</si>
  <si>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</si>
  <si>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</si>
  <si>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</si>
  <si>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</si>
  <si>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</si>
  <si>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</si>
  <si>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</si>
  <si>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</si>
  <si>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</si>
  <si>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</si>
  <si>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</si>
  <si>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</si>
  <si>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</si>
  <si>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</si>
  <si>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</si>
  <si>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</si>
  <si>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</si>
  <si>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</si>
  <si>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</si>
  <si>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</si>
  <si>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</si>
  <si>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</si>
  <si>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</si>
  <si>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</si>
  <si>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</si>
  <si>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</si>
  <si>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</si>
  <si>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</si>
  <si>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</si>
  <si>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</si>
  <si>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</si>
  <si>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</si>
  <si>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</si>
  <si>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</si>
  <si>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</si>
  <si>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</si>
  <si>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</si>
  <si>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</si>
  <si>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</si>
  <si>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</si>
  <si>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</si>
  <si>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</si>
  <si>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</si>
  <si>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</si>
  <si>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</si>
  <si>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</si>
  <si>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</si>
  <si>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</si>
  <si>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</si>
  <si>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</si>
  <si>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</si>
  <si>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</si>
  <si>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</si>
  <si>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</si>
  <si>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</si>
  <si>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</si>
  <si>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</si>
  <si>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</si>
  <si>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</si>
  <si>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</si>
  <si>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</si>
  <si>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</si>
  <si>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</si>
  <si>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</si>
  <si>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</si>
  <si>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</si>
  <si>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</si>
  <si>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</si>
  <si>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</si>
  <si>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</si>
  <si>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</si>
  <si>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</si>
  <si>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</si>
  <si>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</si>
  <si>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</si>
  <si>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</si>
  <si>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</si>
  <si>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</si>
  <si>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</si>
  <si>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</si>
  <si>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</si>
  <si>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</si>
  <si>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</si>
  <si>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</si>
  <si>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</si>
  <si>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</si>
  <si>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</si>
  <si>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</si>
  <si>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</si>
  <si>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</si>
  <si>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</si>
  <si>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</si>
  <si>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</si>
  <si>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</si>
  <si>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</si>
  <si>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</si>
  <si>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</si>
  <si>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</si>
  <si>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</si>
  <si>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</si>
  <si>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</si>
  <si>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</si>
  <si>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</si>
  <si>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</si>
  <si>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</si>
  <si>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</si>
  <si>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</si>
  <si>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</si>
  <si>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</si>
  <si>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</si>
  <si>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</si>
  <si>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</si>
  <si>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</si>
  <si>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</si>
  <si>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</si>
  <si>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</si>
  <si>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</si>
  <si>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</si>
  <si>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</si>
  <si>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</si>
  <si>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</si>
  <si>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</si>
  <si>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</si>
  <si>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</si>
  <si>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</si>
  <si>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</si>
  <si>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</si>
  <si>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</si>
  <si>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</si>
  <si>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</si>
  <si>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</si>
  <si>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</si>
  <si>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</si>
  <si>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</si>
  <si>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</si>
  <si>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</si>
  <si>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</si>
  <si>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</si>
  <si>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</si>
  <si>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</si>
  <si>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</si>
  <si>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</si>
  <si>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</si>
  <si>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</si>
  <si>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</si>
  <si>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</si>
  <si>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</si>
  <si>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</si>
  <si>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</si>
  <si>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</si>
  <si>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</si>
  <si>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</si>
  <si>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</si>
  <si>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</si>
  <si>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</si>
  <si>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</si>
  <si>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</si>
  <si>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</si>
  <si>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</si>
  <si>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</si>
  <si>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</si>
  <si>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</si>
  <si>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</si>
  <si>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</si>
  <si>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</si>
  <si>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</si>
  <si>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</si>
  <si>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</si>
  <si>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</si>
  <si>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</si>
  <si>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</si>
  <si>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</si>
  <si>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</si>
  <si>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</si>
  <si>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</si>
  <si>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</si>
  <si>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</si>
  <si>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</si>
  <si>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</si>
  <si>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</si>
  <si>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</si>
  <si>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</si>
  <si>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</si>
  <si>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</si>
  <si>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</si>
  <si>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</si>
  <si>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</si>
  <si>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</si>
  <si>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</si>
  <si>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</si>
  <si>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</si>
  <si>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</si>
  <si>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</si>
  <si>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</si>
  <si>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</si>
  <si>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</si>
  <si>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</si>
  <si>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</si>
  <si>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</si>
  <si>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</si>
  <si>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</si>
  <si>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</si>
  <si>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</si>
  <si>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</si>
  <si>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</si>
  <si>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</si>
  <si>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</si>
  <si>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</si>
  <si>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</si>
  <si>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</si>
  <si>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</si>
  <si>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</si>
  <si>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</si>
  <si>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</si>
  <si>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</si>
  <si>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</si>
  <si>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</si>
  <si>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</si>
  <si>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</si>
  <si>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</si>
  <si>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</si>
  <si>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</si>
  <si>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</si>
  <si>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</si>
  <si>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</si>
  <si>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</si>
  <si>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</si>
  <si>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</si>
  <si>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</si>
  <si>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</si>
  <si>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</si>
  <si>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</si>
  <si>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</si>
  <si>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</si>
  <si>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</si>
  <si>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</si>
  <si>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</si>
  <si>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</si>
  <si>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</si>
  <si>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</si>
  <si>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</si>
  <si>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</si>
  <si>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</si>
  <si>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</si>
  <si>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</si>
  <si>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</si>
  <si>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</si>
  <si>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</si>
  <si>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</si>
  <si>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</si>
  <si>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</si>
  <si>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</si>
  <si>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</si>
  <si>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</si>
  <si>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</si>
  <si>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</si>
  <si>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</si>
  <si>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</si>
  <si>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</si>
  <si>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</si>
  <si>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</si>
  <si>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</si>
  <si>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</si>
  <si>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</si>
  <si>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</si>
  <si>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</si>
  <si>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</si>
  <si>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</si>
  <si>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</si>
  <si>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</si>
  <si>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</si>
  <si>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</si>
  <si>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</si>
  <si>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</si>
  <si>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</si>
  <si>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</si>
  <si>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</si>
  <si>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</si>
  <si>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</si>
  <si>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</si>
  <si>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</si>
  <si>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</si>
  <si>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</si>
  <si>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</si>
  <si>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</si>
  <si>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</si>
  <si>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</si>
  <si>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</si>
  <si>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</si>
  <si>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</si>
  <si>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</si>
  <si>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</si>
  <si>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</si>
  <si>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</si>
  <si>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</si>
  <si>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</si>
  <si>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</si>
  <si>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</si>
  <si>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</si>
  <si>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</si>
  <si>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</si>
  <si>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</si>
  <si>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</si>
  <si>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</si>
  <si>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</si>
  <si>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</si>
  <si>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</si>
  <si>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</si>
  <si>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</si>
  <si>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</si>
  <si>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</si>
  <si>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</si>
  <si>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</si>
  <si>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</si>
  <si>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</si>
  <si>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</si>
  <si>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</si>
  <si>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</si>
  <si>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</si>
  <si>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</si>
  <si>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</si>
  <si>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</si>
  <si>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</si>
  <si>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</si>
  <si>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</si>
  <si>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</si>
  <si>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</si>
  <si>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</si>
  <si>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</si>
  <si>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</si>
  <si>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</si>
  <si>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</si>
  <si>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</si>
  <si>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</si>
  <si>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</si>
  <si>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</si>
  <si>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</si>
  <si>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</si>
  <si>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</si>
  <si>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</si>
  <si>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</si>
  <si>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</si>
  <si>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</si>
  <si>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</si>
  <si>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</si>
  <si>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</si>
  <si>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</si>
  <si>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</si>
  <si>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</si>
  <si>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</si>
  <si>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</si>
  <si>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</si>
  <si>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</si>
  <si>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</si>
  <si>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</si>
  <si>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</si>
  <si>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</si>
  <si>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</si>
  <si>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</si>
  <si>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</si>
  <si>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</si>
  <si>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</si>
  <si>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</si>
  <si>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</si>
  <si>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</si>
  <si>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</si>
  <si>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</si>
  <si>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</si>
  <si>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</si>
  <si>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</si>
  <si>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</si>
  <si>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</si>
  <si>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</si>
  <si>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</si>
  <si>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</si>
  <si>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</si>
  <si>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</si>
  <si>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</si>
  <si>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</si>
  <si>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</si>
  <si>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</si>
  <si>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</si>
  <si>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</si>
  <si>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</si>
  <si>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</si>
  <si>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</si>
  <si>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</si>
  <si>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</si>
  <si>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</si>
  <si>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</si>
  <si>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</si>
  <si>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</si>
  <si>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</si>
  <si>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</si>
  <si>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</si>
  <si>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</si>
  <si>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</si>
  <si>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</si>
  <si>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</si>
  <si>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</si>
  <si>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</si>
  <si>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</si>
  <si>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</si>
  <si>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</si>
  <si>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</si>
  <si>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</si>
  <si>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</si>
  <si>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</si>
  <si>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</si>
  <si>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</si>
  <si>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</si>
  <si>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</si>
  <si>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</si>
  <si>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</si>
  <si>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</si>
  <si>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</si>
  <si>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</si>
  <si>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</si>
  <si>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</si>
  <si>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</si>
  <si>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</si>
  <si>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</si>
  <si>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</si>
  <si>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</si>
  <si>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</si>
  <si>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</si>
  <si>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</si>
  <si>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</si>
  <si>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</si>
  <si>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</si>
  <si>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</si>
  <si>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</si>
  <si>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</si>
  <si>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</si>
  <si>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</si>
  <si>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</si>
  <si>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</si>
  <si>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</si>
  <si>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</si>
  <si>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</si>
  <si>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</si>
  <si>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</si>
  <si>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</si>
  <si>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</si>
  <si>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</si>
  <si>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</si>
  <si>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</si>
  <si>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</si>
  <si>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</si>
  <si>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</si>
  <si>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</si>
  <si>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</si>
  <si>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</si>
  <si>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</si>
  <si>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</si>
  <si>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</si>
  <si>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</si>
  <si>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</si>
  <si>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</si>
  <si>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</si>
  <si>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</si>
  <si>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</si>
  <si>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</si>
  <si>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</si>
  <si>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</si>
  <si>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</si>
  <si>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</si>
  <si>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</si>
  <si>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</si>
  <si>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</si>
  <si>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</si>
  <si>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</si>
  <si>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</si>
  <si>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</si>
  <si>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</si>
  <si>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</si>
  <si>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</si>
  <si>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</si>
  <si>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</si>
  <si>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</si>
  <si>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</si>
  <si>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</si>
  <si>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</si>
  <si>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</si>
  <si>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</si>
  <si>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</si>
  <si>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</si>
  <si>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</si>
  <si>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</si>
  <si>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</si>
  <si>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</si>
  <si>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</si>
  <si>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</si>
  <si>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</si>
  <si>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</si>
  <si>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</si>
  <si>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</si>
  <si>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</si>
  <si>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</si>
  <si>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</si>
  <si>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</si>
  <si>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</si>
  <si>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</si>
  <si>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</si>
  <si>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</si>
  <si>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</si>
  <si>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Middleton School District</t>
  </si>
  <si>
    <t>Income and contributions not reported in FY12</t>
  </si>
  <si>
    <t>Auditors adjustments for 2 prior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</si>
</sst>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http://www.education.nh.gov/DOE-25/FY2011-2012/Final/TOT08.xlsx" TargetMode="External"/><Relationship Id="rId13" Type="http://schemas.openxmlformats.org/officeDocument/2006/relationships/externalLinkPath" Target="http://www.education.nh.gov/DOE-25/FY2011-2012/Final/TOT13.xlsx" TargetMode="External"/><Relationship Id="rId18" Type="http://schemas.openxmlformats.org/officeDocument/2006/relationships/externalLinkPath" Target="http://www.education.nh.gov/DOE-25/FY2011-2012/Final/TOT18.xlsx" TargetMode="External"/><Relationship Id="rId3" Type="http://schemas.openxmlformats.org/officeDocument/2006/relationships/externalLinkPath" Target="http://www.education.nh.gov/DOE-25/FY2011-2012/Final/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http://www.education.nh.gov/DOE-25/FY2011-2012/Final/TOT07.xlsx" TargetMode="External"/><Relationship Id="rId12" Type="http://schemas.openxmlformats.org/officeDocument/2006/relationships/externalLinkPath" Target="http://www.education.nh.gov/DOE-25/FY2011-2012/Final/TOT12.xlsx" TargetMode="External"/><Relationship Id="rId17" Type="http://schemas.openxmlformats.org/officeDocument/2006/relationships/externalLinkPath" Target="http://www.education.nh.gov/DOE-25/FY2011-2012/Final/TOT17.xlsx" TargetMode="External"/><Relationship Id="rId2" Type="http://schemas.openxmlformats.org/officeDocument/2006/relationships/externalLinkPath" Target="http://www.education.nh.gov/DOE-25/FY2011-2012/Final/TOT02.xlsx" TargetMode="External"/><Relationship Id="rId16" Type="http://schemas.openxmlformats.org/officeDocument/2006/relationships/externalLinkPath" Target="http://www.education.nh.gov/DOE-25/FY2011-2012/Final/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http://www.education.nh.gov/DOE-25/FY2011-2012/Final/TOT01.xlsx" TargetMode="External"/><Relationship Id="rId6" Type="http://schemas.openxmlformats.org/officeDocument/2006/relationships/externalLinkPath" Target="http://www.education.nh.gov/DOE-25/FY2011-2012/Final/TOT06.xlsx" TargetMode="External"/><Relationship Id="rId11" Type="http://schemas.openxmlformats.org/officeDocument/2006/relationships/externalLinkPath" Target="http://www.education.nh.gov/DOE-25/FY2011-2012/Final/TOT11.xlsx" TargetMode="External"/><Relationship Id="rId5" Type="http://schemas.openxmlformats.org/officeDocument/2006/relationships/externalLinkPath" Target="http://www.education.nh.gov/DOE-25/FY2011-2012/Final/TOT05.xlsx" TargetMode="External"/><Relationship Id="rId15" Type="http://schemas.openxmlformats.org/officeDocument/2006/relationships/externalLinkPath" Target="http://www.education.nh.gov/DOE-25/FY2011-2012/Final/TOT15.xlsx" TargetMode="External"/><Relationship Id="rId10" Type="http://schemas.openxmlformats.org/officeDocument/2006/relationships/externalLinkPath" Target="http://www.education.nh.gov/DOE-25/FY2011-2012/Final/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http://www.education.nh.gov/DOE-25/FY2011-2012/Final/TOT04.xlsx" TargetMode="External"/><Relationship Id="rId9" Type="http://schemas.openxmlformats.org/officeDocument/2006/relationships/externalLinkPath" Target="http://www.education.nh.gov/DOE-25/FY2011-2012/Final/TOT09.xlsx" TargetMode="External"/><Relationship Id="rId14" Type="http://schemas.openxmlformats.org/officeDocument/2006/relationships/externalLinkPath" Target="http://www.education.nh.gov/DOE-25/FY2011-2012/Final/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0" zoomScaleNormal="110" workbookViewId="0">
      <pane xSplit="5" ySplit="3" topLeftCell="G202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353</v>
      </c>
      <c r="C2" s="21">
        <v>353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1212772.22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25000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11034.12</v>
      </c>
      <c r="G13" s="18"/>
      <c r="H13" s="18"/>
      <c r="I13" s="18"/>
      <c r="J13" s="67">
        <f>SUM(I441)</f>
        <v>83172.55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1248806.3400000001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83172.55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133918.64000000001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630681.81999999995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25000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469.2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790069.65999999992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83172.55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73374.679999999993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385362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458736.68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83172.55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1248806.3399999999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83172.55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2286711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66113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2352824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6377.95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6377.95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1245.92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48.77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1294.69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2360496.64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1281233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395483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1676716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1676716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33554.379999999997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33554.379999999997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33554.379999999997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35000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35000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35000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4070767.02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35000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f>1755022.5+103073.03</f>
        <v>1858095.53</v>
      </c>
      <c r="I196" s="18"/>
      <c r="J196" s="18"/>
      <c r="K196" s="18"/>
      <c r="L196" s="19">
        <f>SUM(F196:K196)</f>
        <v>1858095.53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v>99959.69</v>
      </c>
      <c r="I197" s="18"/>
      <c r="J197" s="18"/>
      <c r="K197" s="18">
        <v>1336.92</v>
      </c>
      <c r="L197" s="19">
        <f>SUM(F197:K197)</f>
        <v>101296.61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7143.9</v>
      </c>
      <c r="G203" s="18">
        <v>536.39</v>
      </c>
      <c r="H203" s="18">
        <f>13059.05+90405.19</f>
        <v>103464.24</v>
      </c>
      <c r="I203" s="18">
        <v>39.81</v>
      </c>
      <c r="J203" s="18">
        <v>579.07000000000005</v>
      </c>
      <c r="K203" s="18">
        <v>1932.5</v>
      </c>
      <c r="L203" s="19">
        <f t="shared" si="0"/>
        <v>113695.91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39.56</v>
      </c>
      <c r="I205" s="18"/>
      <c r="J205" s="18"/>
      <c r="K205" s="18">
        <v>132.13999999999999</v>
      </c>
      <c r="L205" s="19">
        <f t="shared" si="0"/>
        <v>171.7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510.9</v>
      </c>
      <c r="G206" s="18">
        <v>148.32</v>
      </c>
      <c r="H206" s="18"/>
      <c r="I206" s="18">
        <v>380.09</v>
      </c>
      <c r="J206" s="18"/>
      <c r="K206" s="18"/>
      <c r="L206" s="19">
        <f t="shared" si="0"/>
        <v>1039.31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38556.39+11974.35</f>
        <v>50530.74</v>
      </c>
      <c r="G207" s="18">
        <f>11449.99+846.31</f>
        <v>12296.3</v>
      </c>
      <c r="H207" s="18">
        <v>26864.42</v>
      </c>
      <c r="I207" s="18">
        <v>15887.56</v>
      </c>
      <c r="J207" s="18"/>
      <c r="K207" s="18">
        <f>685.23+0.01</f>
        <v>685.24</v>
      </c>
      <c r="L207" s="19">
        <f t="shared" si="0"/>
        <v>106264.26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58185.539999999994</v>
      </c>
      <c r="G210" s="41">
        <f t="shared" si="1"/>
        <v>12981.009999999998</v>
      </c>
      <c r="H210" s="41">
        <f t="shared" si="1"/>
        <v>2088423.44</v>
      </c>
      <c r="I210" s="41">
        <f t="shared" si="1"/>
        <v>16307.46</v>
      </c>
      <c r="J210" s="41">
        <f t="shared" si="1"/>
        <v>579.07000000000005</v>
      </c>
      <c r="K210" s="41">
        <f t="shared" si="1"/>
        <v>4086.8</v>
      </c>
      <c r="L210" s="41">
        <f t="shared" si="1"/>
        <v>2180563.3199999998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>SUM(F221:K221)</f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1089296.25</v>
      </c>
      <c r="I232" s="18"/>
      <c r="J232" s="18"/>
      <c r="K232" s="18"/>
      <c r="L232" s="19">
        <f>SUM(F232:K232)</f>
        <v>1089296.25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50695.46</v>
      </c>
      <c r="I233" s="18"/>
      <c r="J233" s="18"/>
      <c r="K233" s="18">
        <v>678.03</v>
      </c>
      <c r="L233" s="19">
        <f>SUM(F233:K233)</f>
        <v>51373.49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3567.75</v>
      </c>
      <c r="I234" s="18"/>
      <c r="J234" s="18"/>
      <c r="K234" s="18"/>
      <c r="L234" s="19">
        <f>SUM(F234:K234)</f>
        <v>3567.75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3623.1</v>
      </c>
      <c r="G239" s="18">
        <v>272.04000000000002</v>
      </c>
      <c r="H239" s="18">
        <f>6623.02+45849.81</f>
        <v>52472.83</v>
      </c>
      <c r="I239" s="18">
        <v>20.18</v>
      </c>
      <c r="J239" s="18">
        <v>293.68</v>
      </c>
      <c r="K239" s="18">
        <v>980.08</v>
      </c>
      <c r="L239" s="19">
        <f>SUM(F239:K239)</f>
        <v>57661.91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20.059999999999999</v>
      </c>
      <c r="I241" s="18"/>
      <c r="J241" s="18"/>
      <c r="K241" s="18">
        <v>67.010000000000005</v>
      </c>
      <c r="L241" s="19">
        <f t="shared" si="4"/>
        <v>87.070000000000007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259.11</v>
      </c>
      <c r="G242" s="18">
        <v>75.22</v>
      </c>
      <c r="H242" s="18"/>
      <c r="I242" s="18">
        <v>192.76</v>
      </c>
      <c r="J242" s="18"/>
      <c r="K242" s="18"/>
      <c r="L242" s="19">
        <f t="shared" si="4"/>
        <v>527.09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19554.22+6072.9</f>
        <v>25627.120000000003</v>
      </c>
      <c r="G243" s="18">
        <f>5806.97+429.22</f>
        <v>6236.1900000000005</v>
      </c>
      <c r="H243" s="18">
        <v>13624.54</v>
      </c>
      <c r="I243" s="18">
        <v>8057.52</v>
      </c>
      <c r="J243" s="18"/>
      <c r="K243" s="18">
        <f>347.52-0.01</f>
        <v>347.51</v>
      </c>
      <c r="L243" s="19">
        <f t="shared" si="4"/>
        <v>53892.880000000012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29509.33</v>
      </c>
      <c r="G246" s="41">
        <f t="shared" si="5"/>
        <v>6583.4500000000007</v>
      </c>
      <c r="H246" s="41">
        <f t="shared" si="5"/>
        <v>1209676.8900000001</v>
      </c>
      <c r="I246" s="41">
        <f t="shared" si="5"/>
        <v>8270.4600000000009</v>
      </c>
      <c r="J246" s="41">
        <f t="shared" si="5"/>
        <v>293.68</v>
      </c>
      <c r="K246" s="41">
        <f t="shared" si="5"/>
        <v>2072.63</v>
      </c>
      <c r="L246" s="41">
        <f t="shared" si="5"/>
        <v>1256406.4400000002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87694.87</v>
      </c>
      <c r="G256" s="41">
        <f t="shared" si="8"/>
        <v>19564.46</v>
      </c>
      <c r="H256" s="41">
        <f t="shared" si="8"/>
        <v>3298100.33</v>
      </c>
      <c r="I256" s="41">
        <f t="shared" si="8"/>
        <v>24577.919999999998</v>
      </c>
      <c r="J256" s="41">
        <f t="shared" si="8"/>
        <v>872.75</v>
      </c>
      <c r="K256" s="41">
        <f t="shared" si="8"/>
        <v>6159.43</v>
      </c>
      <c r="L256" s="41">
        <f t="shared" si="8"/>
        <v>3436969.76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35000</v>
      </c>
      <c r="L265" s="19">
        <f t="shared" si="9"/>
        <v>35000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35000</v>
      </c>
      <c r="L269" s="41">
        <f t="shared" si="9"/>
        <v>35000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87694.87</v>
      </c>
      <c r="G270" s="42">
        <f t="shared" si="11"/>
        <v>19564.46</v>
      </c>
      <c r="H270" s="42">
        <f t="shared" si="11"/>
        <v>3298100.33</v>
      </c>
      <c r="I270" s="42">
        <f t="shared" si="11"/>
        <v>24577.919999999998</v>
      </c>
      <c r="J270" s="42">
        <f t="shared" si="11"/>
        <v>872.75</v>
      </c>
      <c r="K270" s="42">
        <f t="shared" si="11"/>
        <v>41159.43</v>
      </c>
      <c r="L270" s="42">
        <f t="shared" si="11"/>
        <v>3471969.76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10000</v>
      </c>
      <c r="H389" s="18"/>
      <c r="I389" s="18"/>
      <c r="J389" s="24" t="s">
        <v>289</v>
      </c>
      <c r="K389" s="24" t="s">
        <v>289</v>
      </c>
      <c r="L389" s="56">
        <f t="shared" si="25"/>
        <v>10000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10000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25000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35000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35000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83172.55</v>
      </c>
      <c r="H441" s="18"/>
      <c r="I441" s="56">
        <f t="shared" si="33"/>
        <v>83172.55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83172.55</v>
      </c>
      <c r="H445" s="13">
        <f>SUM(H438:H444)</f>
        <v>0</v>
      </c>
      <c r="I445" s="13">
        <f>SUM(I438:I444)</f>
        <v>83172.55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83172.55</v>
      </c>
      <c r="H458" s="18"/>
      <c r="I458" s="56">
        <f t="shared" si="34"/>
        <v>83172.55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83172.55</v>
      </c>
      <c r="H459" s="83">
        <f>SUM(H453:H458)</f>
        <v>0</v>
      </c>
      <c r="I459" s="83">
        <f>SUM(I453:I458)</f>
        <v>83172.55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83172.55</v>
      </c>
      <c r="H460" s="42">
        <f>H451+H459</f>
        <v>0</v>
      </c>
      <c r="I460" s="42">
        <f>I451+I459</f>
        <v>83172.55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-90750.36</v>
      </c>
      <c r="G464" s="18"/>
      <c r="H464" s="18"/>
      <c r="I464" s="18"/>
      <c r="J464" s="18">
        <v>48052.32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4070767.02</v>
      </c>
      <c r="G467" s="18"/>
      <c r="H467" s="18"/>
      <c r="I467" s="18"/>
      <c r="J467" s="18">
        <v>35000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120.23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4070767.02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35120.230000000003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3436969.76+35000</f>
        <v>3471969.76</v>
      </c>
      <c r="G471" s="18"/>
      <c r="H471" s="18"/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49310.22</v>
      </c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3521279.98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458736.68000000017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83172.55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 t="s">
        <v>911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99959.69</v>
      </c>
      <c r="I520" s="18"/>
      <c r="J520" s="18"/>
      <c r="K520" s="18">
        <v>1336.92</v>
      </c>
      <c r="L520" s="88">
        <f>SUM(F520:K520)</f>
        <v>101296.61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50695.46</v>
      </c>
      <c r="I522" s="18"/>
      <c r="J522" s="18"/>
      <c r="K522" s="18">
        <v>678.03</v>
      </c>
      <c r="L522" s="88">
        <f>SUM(F522:K522)</f>
        <v>51373.49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0</v>
      </c>
      <c r="G523" s="108">
        <f t="shared" ref="G523:L523" si="36">SUM(G520:G522)</f>
        <v>0</v>
      </c>
      <c r="H523" s="108">
        <f t="shared" si="36"/>
        <v>150655.15</v>
      </c>
      <c r="I523" s="108">
        <f t="shared" si="36"/>
        <v>0</v>
      </c>
      <c r="J523" s="108">
        <f t="shared" si="36"/>
        <v>0</v>
      </c>
      <c r="K523" s="108">
        <f t="shared" si="36"/>
        <v>2014.95</v>
      </c>
      <c r="L523" s="89">
        <f t="shared" si="36"/>
        <v>152670.1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11974.35</v>
      </c>
      <c r="G540" s="18">
        <v>6072.9</v>
      </c>
      <c r="H540" s="18"/>
      <c r="I540" s="18"/>
      <c r="J540" s="18"/>
      <c r="K540" s="18"/>
      <c r="L540" s="88">
        <f>SUM(F540:K540)</f>
        <v>18047.25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846.31</v>
      </c>
      <c r="G542" s="18">
        <v>429.22</v>
      </c>
      <c r="H542" s="18"/>
      <c r="I542" s="18"/>
      <c r="J542" s="18"/>
      <c r="K542" s="18"/>
      <c r="L542" s="88">
        <f>SUM(F542:K542)</f>
        <v>1275.53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12820.66</v>
      </c>
      <c r="G543" s="193">
        <f t="shared" ref="G543:L543" si="40">SUM(G540:G542)</f>
        <v>6502.12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19322.78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12820.66</v>
      </c>
      <c r="G544" s="89">
        <f t="shared" ref="G544:L544" si="41">G523+G528+G533+G538+G543</f>
        <v>6502.12</v>
      </c>
      <c r="H544" s="89">
        <f t="shared" si="41"/>
        <v>150655.15</v>
      </c>
      <c r="I544" s="89">
        <f t="shared" si="41"/>
        <v>0</v>
      </c>
      <c r="J544" s="89">
        <f t="shared" si="41"/>
        <v>0</v>
      </c>
      <c r="K544" s="89">
        <f t="shared" si="41"/>
        <v>2014.95</v>
      </c>
      <c r="L544" s="89">
        <f t="shared" si="41"/>
        <v>171992.88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101296.61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18047.25</v>
      </c>
      <c r="K548" s="87">
        <f>SUM(F548:J548)</f>
        <v>119343.86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51373.49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1275.53</v>
      </c>
      <c r="K550" s="87">
        <f>SUM(F550:J550)</f>
        <v>52649.02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152670.1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19322.78</v>
      </c>
      <c r="K551" s="89">
        <f t="shared" si="42"/>
        <v>171992.88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103073.03+1755022.5</f>
        <v>1858095.53</v>
      </c>
      <c r="G574" s="18"/>
      <c r="H574" s="18">
        <v>1089296.25</v>
      </c>
      <c r="I574" s="87">
        <f>SUM(F574:H574)</f>
        <v>2947391.7800000003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99959.69</v>
      </c>
      <c r="G581" s="18"/>
      <c r="H581" s="18">
        <v>43196.22</v>
      </c>
      <c r="I581" s="87">
        <f t="shared" si="47"/>
        <v>143155.91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3567.75</v>
      </c>
      <c r="I583" s="87">
        <f t="shared" si="47"/>
        <v>3567.75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93443.6</v>
      </c>
      <c r="I590" s="18"/>
      <c r="J590" s="18">
        <v>47390.76</v>
      </c>
      <c r="K590" s="104">
        <f t="shared" ref="K590:K596" si="48">SUM(H590:J590)</f>
        <v>140834.36000000002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12820.66</v>
      </c>
      <c r="I591" s="18"/>
      <c r="J591" s="18">
        <v>6502.12</v>
      </c>
      <c r="K591" s="104">
        <f t="shared" si="48"/>
        <v>19322.78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106264.26000000001</v>
      </c>
      <c r="I597" s="108">
        <f>SUM(I590:I596)</f>
        <v>0</v>
      </c>
      <c r="J597" s="108">
        <f>SUM(J590:J596)</f>
        <v>53892.880000000005</v>
      </c>
      <c r="K597" s="108">
        <f>SUM(K590:K596)</f>
        <v>160157.14000000001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579.07000000000005</v>
      </c>
      <c r="I603" s="18"/>
      <c r="J603" s="18">
        <v>293.68</v>
      </c>
      <c r="K603" s="104">
        <f>SUM(H603:J603)</f>
        <v>872.75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579.07000000000005</v>
      </c>
      <c r="I604" s="108">
        <f>SUM(I601:I603)</f>
        <v>0</v>
      </c>
      <c r="J604" s="108">
        <f>SUM(J601:J603)</f>
        <v>293.68</v>
      </c>
      <c r="K604" s="108">
        <f>SUM(K601:K603)</f>
        <v>872.75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1248806.3400000001</v>
      </c>
      <c r="H616" s="109">
        <f>SUM(F51)</f>
        <v>1248806.3399999999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83172.55</v>
      </c>
      <c r="H620" s="109">
        <f>SUM(J51)</f>
        <v>83172.55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458736.68</v>
      </c>
      <c r="H621" s="109">
        <f>F475</f>
        <v>458736.68000000017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83172.55</v>
      </c>
      <c r="H625" s="109">
        <f>J475</f>
        <v>83172.55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4070767.02</v>
      </c>
      <c r="H626" s="104">
        <f>SUM(F467)</f>
        <v>4070767.02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35000</v>
      </c>
      <c r="H630" s="104">
        <f>SUM(J467)</f>
        <v>35000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3471969.76</v>
      </c>
      <c r="H631" s="104">
        <f>SUM(F471)</f>
        <v>3471969.76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35000</v>
      </c>
      <c r="H636" s="164">
        <f>SUM(J467)</f>
        <v>35000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83172.55</v>
      </c>
      <c r="H639" s="104">
        <f>SUM(G460)</f>
        <v>83172.55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83172.55</v>
      </c>
      <c r="H641" s="104">
        <f>SUM(I460)</f>
        <v>83172.55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35000</v>
      </c>
      <c r="H644" s="104">
        <f>G407</f>
        <v>35000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35000</v>
      </c>
      <c r="H645" s="104">
        <f>L407</f>
        <v>35000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160157.14000000001</v>
      </c>
      <c r="H646" s="104">
        <f>L207+L225+L243</f>
        <v>160157.14000000001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872.75</v>
      </c>
      <c r="H647" s="104">
        <f>(J256+J337)-(J254+J335)</f>
        <v>872.75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106264.26</v>
      </c>
      <c r="H648" s="104">
        <f>H597</f>
        <v>106264.26000000001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53892.880000000012</v>
      </c>
      <c r="H650" s="104">
        <f>J597</f>
        <v>53892.880000000005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35000</v>
      </c>
      <c r="H654" s="104">
        <f>K265+K346</f>
        <v>35000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2180563.3199999998</v>
      </c>
      <c r="G659" s="19">
        <f>(L228+L308+L358)</f>
        <v>0</v>
      </c>
      <c r="H659" s="19">
        <f>(L246+L327+L359)</f>
        <v>1256406.4400000002</v>
      </c>
      <c r="I659" s="19">
        <f>SUM(F659:H659)</f>
        <v>3436969.76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106264.26</v>
      </c>
      <c r="G661" s="19">
        <f>(L225+L305)-(J225+J305)</f>
        <v>0</v>
      </c>
      <c r="H661" s="19">
        <f>(L243+L324)-(J243+J324)</f>
        <v>53892.880000000012</v>
      </c>
      <c r="I661" s="19">
        <f>SUM(F661:H661)</f>
        <v>160157.14000000001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1958634.29</v>
      </c>
      <c r="G662" s="199">
        <f>SUM(G574:G586)+SUM(I601:I603)+L611</f>
        <v>0</v>
      </c>
      <c r="H662" s="199">
        <f>SUM(H574:H586)+SUM(J601:J603)+L612</f>
        <v>1136353.8999999999</v>
      </c>
      <c r="I662" s="19">
        <f>SUM(F662:H662)</f>
        <v>3094988.19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115664.76999999979</v>
      </c>
      <c r="G663" s="19">
        <f>G659-SUM(G660:G662)</f>
        <v>0</v>
      </c>
      <c r="H663" s="19">
        <f>H659-SUM(H660:H662)</f>
        <v>66159.660000000149</v>
      </c>
      <c r="I663" s="19">
        <f>I659-SUM(I660:I662)</f>
        <v>181824.4299999997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-115664.77</v>
      </c>
      <c r="G668" s="18"/>
      <c r="H668" s="18">
        <v>-66159.66</v>
      </c>
      <c r="I668" s="19">
        <f>SUM(F668:H668)</f>
        <v>-181824.43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I19" sqref="I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Middleton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0</v>
      </c>
      <c r="C9" s="229">
        <f>'DOE25'!G196+'DOE25'!G214+'DOE25'!G232+'DOE25'!G275+'DOE25'!G294+'DOE25'!G313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0</v>
      </c>
      <c r="C18" s="229">
        <f>'DOE25'!G197+'DOE25'!G215+'DOE25'!G233+'DOE25'!G276+'DOE25'!G295+'DOE25'!G314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Middleton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3103629.63</v>
      </c>
      <c r="D5" s="20">
        <f>SUM('DOE25'!L196:L199)+SUM('DOE25'!L214:L217)+SUM('DOE25'!L232:L235)-F5-G5</f>
        <v>3101614.6799999997</v>
      </c>
      <c r="E5" s="243"/>
      <c r="F5" s="255">
        <f>SUM('DOE25'!J196:J199)+SUM('DOE25'!J214:J217)+SUM('DOE25'!J232:J235)</f>
        <v>0</v>
      </c>
      <c r="G5" s="53">
        <f>SUM('DOE25'!K196:K199)+SUM('DOE25'!K214:K217)+SUM('DOE25'!K232:K235)</f>
        <v>2014.95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'DOE25'!L201+'DOE25'!L219+'DOE25'!L237-F6-G6</f>
        <v>0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'DOE25'!L202+'DOE25'!L220+'DOE25'!L238-F7-G7</f>
        <v>0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76152.890000000029</v>
      </c>
      <c r="D8" s="243"/>
      <c r="E8" s="20">
        <f>'DOE25'!L203+'DOE25'!L221+'DOE25'!L239-F8-G8-D9-D11</f>
        <v>72367.560000000027</v>
      </c>
      <c r="F8" s="255">
        <f>'DOE25'!J203+'DOE25'!J221+'DOE25'!J239</f>
        <v>872.75</v>
      </c>
      <c r="G8" s="53">
        <f>'DOE25'!K203+'DOE25'!K221+'DOE25'!K239</f>
        <v>2912.58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27352.83</v>
      </c>
      <c r="D9" s="244">
        <v>27352.83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67852.100000000006</v>
      </c>
      <c r="D11" s="244">
        <v>67852.100000000006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'DOE25'!L204+'DOE25'!L222+'DOE25'!L240-F12-G12</f>
        <v>0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258.77</v>
      </c>
      <c r="D13" s="243"/>
      <c r="E13" s="20">
        <f>'DOE25'!L205+'DOE25'!L223+'DOE25'!L241-F13-G13</f>
        <v>59.620000000000005</v>
      </c>
      <c r="F13" s="255">
        <f>'DOE25'!J205+'DOE25'!J223+'DOE25'!J241</f>
        <v>0</v>
      </c>
      <c r="G13" s="53">
        <f>'DOE25'!K205+'DOE25'!K223+'DOE25'!K241</f>
        <v>199.14999999999998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1566.4</v>
      </c>
      <c r="D14" s="20">
        <f>'DOE25'!L206+'DOE25'!L224+'DOE25'!L242-F14-G14</f>
        <v>1566.4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160157.14000000001</v>
      </c>
      <c r="D15" s="20">
        <f>'DOE25'!L207+'DOE25'!L225+'DOE25'!L243-F15-G15</f>
        <v>159124.39000000001</v>
      </c>
      <c r="E15" s="243"/>
      <c r="F15" s="255">
        <f>'DOE25'!J207+'DOE25'!J225+'DOE25'!J243</f>
        <v>0</v>
      </c>
      <c r="G15" s="53">
        <f>'DOE25'!K207+'DOE25'!K225+'DOE25'!K243</f>
        <v>1032.75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'DOE25'!L357+'DOE25'!L358+'DOE25'!L359-'DOE25'!I366-F29-G29</f>
        <v>0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'DOE25'!L289+'DOE25'!L308+'DOE25'!L327+'DOE25'!L332+'DOE25'!L333+'DOE25'!L334-F31-G31</f>
        <v>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3357510.4</v>
      </c>
      <c r="E33" s="246">
        <f>SUM(E5:E31)</f>
        <v>80177.180000000022</v>
      </c>
      <c r="F33" s="246">
        <f>SUM(F5:F31)</f>
        <v>872.75</v>
      </c>
      <c r="G33" s="246">
        <f>SUM(G5:G31)</f>
        <v>6159.4299999999994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80177.180000000022</v>
      </c>
      <c r="E35" s="249"/>
    </row>
    <row r="36" spans="2:8" ht="12" thickTop="1" x14ac:dyDescent="0.2">
      <c r="B36" t="s">
        <v>815</v>
      </c>
      <c r="D36" s="20">
        <f>D33</f>
        <v>3357510.4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2" activePane="bottomLeft" state="frozen"/>
      <selection pane="bottomLeft" activeCell="N124" sqref="N12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Middleton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1212772.22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25000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11034.12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83172.55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1248806.3400000001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83172.55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133918.64000000001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630681.81999999995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25000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469.2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790069.65999999992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83172.55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73374.679999999993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385362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458736.68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83172.55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1248806.3399999999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83172.55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2352824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6377.95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1245.92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48.77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7672.64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2360496.64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1281233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395483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1676716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1676716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33554.379999999997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33554.379999999997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35000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35000</v>
      </c>
    </row>
    <row r="103" spans="1:7" ht="12.75" thickTop="1" thickBot="1" x14ac:dyDescent="0.25">
      <c r="A103" s="33" t="s">
        <v>765</v>
      </c>
      <c r="C103" s="86">
        <f>C62+C80+C90+C102</f>
        <v>4070767.02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35000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2947391.7800000003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152670.1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3567.75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3103629.6300000004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171357.82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258.77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1566.4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160157.14000000001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333340.13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25000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3471969.7600000002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Middleton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2947392</v>
      </c>
      <c r="D10" s="182">
        <f>ROUND((C10/$C$28)*100,1)</f>
        <v>85.8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152670</v>
      </c>
      <c r="D11" s="182">
        <f>ROUND((C11/$C$28)*100,1)</f>
        <v>4.4000000000000004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3568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171358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259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1566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160157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3436970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3436970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2352824</v>
      </c>
      <c r="D35" s="182">
        <f t="shared" ref="D35:D40" si="1">ROUND((C35/$C$41)*100,1)</f>
        <v>57.8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7672.6400000001304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1676716</v>
      </c>
      <c r="D37" s="182">
        <f t="shared" si="1"/>
        <v>41.2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33554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4070766.64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>Middleton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2013-11-14T13:04:11Z</cp:lastPrinted>
  <dcterms:created xsi:type="dcterms:W3CDTF">1997-12-04T19:04:30Z</dcterms:created>
  <dcterms:modified xsi:type="dcterms:W3CDTF">2013-11-14T13:11:25Z</dcterms:modified>
</cp:coreProperties>
</file>