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workbookPassword="BB0A" lockStructure="1"/>
  <bookViews>
    <workbookView xWindow="-15" yWindow="-15" windowWidth="14640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E10" i="13" l="1"/>
  <c r="H603" i="1"/>
  <c r="F24" i="1"/>
  <c r="F498" i="1"/>
  <c r="F497" i="1"/>
  <c r="J590" i="1" l="1"/>
  <c r="I590" i="1"/>
  <c r="H590" i="1"/>
  <c r="H577" i="1"/>
  <c r="H30" i="1" l="1"/>
  <c r="H13" i="1"/>
  <c r="H24" i="1"/>
  <c r="I243" i="1"/>
  <c r="H243" i="1"/>
  <c r="I225" i="1"/>
  <c r="H225" i="1"/>
  <c r="I207" i="1"/>
  <c r="H207" i="1"/>
  <c r="K239" i="1"/>
  <c r="I239" i="1"/>
  <c r="H239" i="1"/>
  <c r="G239" i="1"/>
  <c r="F239" i="1"/>
  <c r="K221" i="1"/>
  <c r="I221" i="1"/>
  <c r="H221" i="1"/>
  <c r="G221" i="1"/>
  <c r="F221" i="1"/>
  <c r="K203" i="1"/>
  <c r="I203" i="1"/>
  <c r="H203" i="1"/>
  <c r="G203" i="1"/>
  <c r="F203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5" i="10"/>
  <c r="C17" i="10"/>
  <c r="C18" i="10"/>
  <c r="C19" i="10"/>
  <c r="C20" i="10"/>
  <c r="L249" i="1"/>
  <c r="L331" i="1"/>
  <c r="C23" i="10" s="1"/>
  <c r="L253" i="1"/>
  <c r="C25" i="10"/>
  <c r="L267" i="1"/>
  <c r="L268" i="1"/>
  <c r="L348" i="1"/>
  <c r="L349" i="1"/>
  <c r="I664" i="1"/>
  <c r="I669" i="1"/>
  <c r="L228" i="1"/>
  <c r="F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H59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 s="1"/>
  <c r="I256" i="1"/>
  <c r="I270" i="1" s="1"/>
  <c r="G256" i="1"/>
  <c r="G270" i="1" s="1"/>
  <c r="G159" i="2"/>
  <c r="C18" i="2"/>
  <c r="F31" i="2"/>
  <c r="C26" i="10"/>
  <c r="L327" i="1"/>
  <c r="L350" i="1"/>
  <c r="I661" i="1"/>
  <c r="L289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I551" i="1"/>
  <c r="K548" i="1"/>
  <c r="K549" i="1"/>
  <c r="G22" i="2"/>
  <c r="K597" i="1"/>
  <c r="G646" i="1" s="1"/>
  <c r="J646" i="1" s="1"/>
  <c r="K544" i="1"/>
  <c r="J551" i="1"/>
  <c r="H551" i="1"/>
  <c r="C29" i="10"/>
  <c r="H139" i="1"/>
  <c r="L400" i="1"/>
  <c r="C138" i="2" s="1"/>
  <c r="L392" i="1"/>
  <c r="A13" i="12"/>
  <c r="F22" i="13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F551" i="1"/>
  <c r="L308" i="1"/>
  <c r="D5" i="13"/>
  <c r="C5" i="13" s="1"/>
  <c r="E16" i="13"/>
  <c r="C49" i="2"/>
  <c r="J654" i="1"/>
  <c r="J644" i="1"/>
  <c r="L569" i="1"/>
  <c r="I570" i="1"/>
  <c r="I544" i="1"/>
  <c r="J635" i="1"/>
  <c r="G36" i="2"/>
  <c r="L564" i="1"/>
  <c r="G544" i="1"/>
  <c r="L544" i="1"/>
  <c r="H544" i="1"/>
  <c r="K550" i="1"/>
  <c r="K551" i="1" s="1"/>
  <c r="C22" i="13"/>
  <c r="C137" i="2"/>
  <c r="C16" i="13"/>
  <c r="G163" i="2" l="1"/>
  <c r="C127" i="2"/>
  <c r="G660" i="1"/>
  <c r="L336" i="1"/>
  <c r="E33" i="13"/>
  <c r="D35" i="13" s="1"/>
  <c r="C16" i="10"/>
  <c r="I660" i="1"/>
  <c r="E55" i="2"/>
  <c r="E62" i="2" s="1"/>
  <c r="E103" i="2" s="1"/>
  <c r="H111" i="1"/>
  <c r="H192" i="1" s="1"/>
  <c r="G628" i="1" s="1"/>
  <c r="J628" i="1" s="1"/>
  <c r="C35" i="10"/>
  <c r="E50" i="2"/>
  <c r="C21" i="10"/>
  <c r="L246" i="1"/>
  <c r="H659" i="1" s="1"/>
  <c r="H663" i="1" s="1"/>
  <c r="C10" i="10"/>
  <c r="L210" i="1"/>
  <c r="F659" i="1" s="1"/>
  <c r="H33" i="13"/>
  <c r="C50" i="2"/>
  <c r="E144" i="2"/>
  <c r="L337" i="1"/>
  <c r="L351" i="1" s="1"/>
  <c r="G632" i="1" s="1"/>
  <c r="J632" i="1" s="1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C103" i="2"/>
  <c r="J651" i="1"/>
  <c r="J641" i="1"/>
  <c r="G570" i="1"/>
  <c r="I433" i="1"/>
  <c r="G433" i="1"/>
  <c r="I662" i="1"/>
  <c r="C27" i="10"/>
  <c r="G634" i="1"/>
  <c r="J634" i="1" s="1"/>
  <c r="H666" i="1" l="1"/>
  <c r="H671" i="1"/>
  <c r="C6" i="10" s="1"/>
  <c r="C28" i="10"/>
  <c r="D24" i="10" s="1"/>
  <c r="G671" i="1"/>
  <c r="C5" i="10" s="1"/>
  <c r="F663" i="1"/>
  <c r="I659" i="1"/>
  <c r="I663" i="1" s="1"/>
  <c r="I671" i="1" s="1"/>
  <c r="C7" i="10" s="1"/>
  <c r="L256" i="1"/>
  <c r="L270" i="1" s="1"/>
  <c r="G631" i="1" s="1"/>
  <c r="J631" i="1" s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71" i="1" l="1"/>
  <c r="C4" i="10" s="1"/>
  <c r="F666" i="1"/>
  <c r="I666" i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<sst xmlns="http://schemas.openxmlformats.org/spreadsheetml/2006/main" count="3947" uniqueCount="913">
  <si>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</si>
  <si>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</si>
  <si>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</si>
  <si>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</si>
  <si>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</si>
  <si>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</si>
  <si>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</si>
  <si>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</si>
  <si>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</si>
  <si>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</si>
  <si>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</si>
  <si>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</si>
  <si>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</si>
  <si>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</si>
  <si>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</si>
  <si>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</si>
  <si>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</si>
  <si>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</si>
  <si>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</si>
  <si>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</si>
  <si>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</si>
  <si>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</si>
  <si>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</si>
  <si>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</si>
  <si>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</si>
  <si>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</si>
  <si>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</si>
  <si>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</si>
  <si>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</si>
  <si>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</si>
  <si>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</si>
  <si>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</si>
  <si>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</si>
  <si>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</si>
  <si>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</si>
  <si>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</si>
  <si>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</si>
  <si>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</si>
  <si>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</si>
  <si>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</si>
  <si>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</si>
  <si>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</si>
  <si>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</si>
  <si>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</si>
  <si>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</si>
  <si>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</si>
  <si>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</si>
  <si>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</si>
  <si>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</si>
  <si>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</si>
  <si>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</si>
  <si>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</si>
  <si>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</si>
  <si>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</si>
  <si>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</si>
  <si>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</si>
  <si>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</si>
  <si>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</si>
  <si>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</si>
  <si>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</si>
  <si>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</si>
  <si>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</si>
  <si>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</si>
  <si>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</si>
  <si>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</si>
  <si>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</si>
  <si>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</si>
  <si>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</si>
  <si>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</si>
  <si>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</si>
  <si>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</si>
  <si>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</si>
  <si>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</si>
  <si>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</si>
  <si>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</si>
  <si>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</si>
  <si>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</si>
  <si>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</si>
  <si>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</si>
  <si>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</si>
  <si>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</si>
  <si>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</si>
  <si>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</si>
  <si>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</si>
  <si>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</si>
  <si>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</si>
  <si>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</si>
  <si>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</si>
  <si>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</si>
  <si>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</si>
  <si>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</si>
  <si>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</si>
  <si>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</si>
  <si>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</si>
  <si>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</si>
  <si>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</si>
  <si>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</si>
  <si>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</si>
  <si>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</si>
  <si>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</si>
  <si>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</si>
  <si>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</si>
  <si>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</si>
  <si>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</si>
  <si>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</si>
  <si>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</si>
  <si>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</si>
  <si>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</si>
  <si>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</si>
  <si>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</si>
  <si>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</si>
  <si>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</si>
  <si>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</si>
  <si>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</si>
  <si>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</si>
  <si>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</si>
  <si>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</si>
  <si>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</si>
  <si>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</si>
  <si>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</si>
  <si>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</si>
  <si>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</si>
  <si>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</si>
  <si>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</si>
  <si>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</si>
  <si>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</si>
  <si>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</si>
  <si>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</si>
  <si>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</si>
  <si>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</si>
  <si>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</si>
  <si>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</si>
  <si>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</si>
  <si>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</si>
  <si>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</si>
  <si>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</si>
  <si>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</si>
  <si>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</si>
  <si>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</si>
  <si>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</si>
  <si>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</si>
  <si>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</si>
  <si>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</si>
  <si>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</si>
  <si>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</si>
  <si>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</si>
  <si>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</si>
  <si>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</si>
  <si>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</si>
  <si>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</si>
  <si>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</si>
  <si>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</si>
  <si>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</si>
  <si>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</si>
  <si>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</si>
  <si>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</si>
  <si>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</si>
  <si>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</si>
  <si>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</si>
  <si>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</si>
  <si>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</si>
  <si>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</si>
  <si>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</si>
  <si>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</si>
  <si>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</si>
  <si>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</si>
  <si>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</si>
  <si>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</si>
  <si>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</si>
  <si>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</si>
  <si>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</si>
  <si>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</si>
  <si>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</si>
  <si>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</si>
  <si>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</si>
  <si>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</si>
  <si>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</si>
  <si>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</si>
  <si>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</si>
  <si>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</si>
  <si>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</si>
  <si>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</si>
  <si>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</si>
  <si>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</si>
  <si>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</si>
  <si>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</si>
  <si>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</si>
  <si>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</si>
  <si>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</si>
  <si>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</si>
  <si>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</si>
  <si>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</si>
  <si>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</si>
  <si>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</si>
  <si>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</si>
  <si>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</si>
  <si>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</si>
  <si>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</si>
  <si>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</si>
  <si>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</si>
  <si>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</si>
  <si>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</si>
  <si>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</si>
  <si>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</si>
  <si>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</si>
  <si>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</si>
  <si>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</si>
  <si>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</si>
  <si>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</si>
  <si>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</si>
  <si>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</si>
  <si>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</si>
  <si>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</si>
  <si>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</si>
  <si>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</si>
  <si>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</si>
  <si>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</si>
  <si>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</si>
  <si>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</si>
  <si>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</si>
  <si>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</si>
  <si>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</si>
  <si>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</si>
  <si>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</si>
  <si>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</si>
  <si>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</si>
  <si>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</si>
  <si>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</si>
  <si>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</si>
  <si>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</si>
  <si>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</si>
  <si>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</si>
  <si>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</si>
  <si>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</si>
  <si>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</si>
  <si>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</si>
  <si>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</si>
  <si>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</si>
  <si>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</si>
  <si>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</si>
  <si>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</si>
  <si>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</si>
  <si>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</si>
  <si>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</si>
  <si>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</si>
  <si>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</si>
  <si>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</si>
  <si>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</si>
  <si>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</si>
  <si>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</si>
  <si>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</si>
  <si>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</si>
  <si>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</si>
  <si>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</si>
  <si>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</si>
  <si>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</si>
  <si>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</si>
  <si>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</si>
  <si>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</si>
  <si>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</si>
  <si>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</si>
  <si>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</si>
  <si>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</si>
  <si>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</si>
  <si>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</si>
  <si>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</si>
  <si>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</si>
  <si>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</si>
  <si>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</si>
  <si>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</si>
  <si>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</si>
  <si>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</si>
  <si>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</si>
  <si>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</si>
  <si>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</si>
  <si>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</si>
  <si>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</si>
  <si>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</si>
  <si>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</si>
  <si>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</si>
  <si>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</si>
  <si>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</si>
  <si>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</si>
  <si>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</si>
  <si>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</si>
  <si>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</si>
  <si>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</si>
  <si>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</si>
  <si>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</si>
  <si>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</si>
  <si>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</si>
  <si>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</si>
  <si>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</si>
  <si>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</si>
  <si>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</si>
  <si>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</si>
  <si>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</si>
  <si>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</si>
  <si>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</si>
  <si>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</si>
  <si>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</si>
  <si>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</si>
  <si>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</si>
  <si>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</si>
  <si>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</si>
  <si>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</si>
  <si>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</si>
  <si>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</si>
  <si>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</si>
  <si>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</si>
  <si>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</si>
  <si>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</si>
  <si>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</si>
  <si>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</si>
  <si>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</si>
  <si>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</si>
  <si>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</si>
  <si>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</si>
  <si>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</si>
  <si>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</si>
  <si>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</si>
  <si>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</si>
  <si>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</si>
  <si>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</si>
  <si>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</si>
  <si>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</si>
  <si>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</si>
  <si>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</si>
  <si>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</si>
  <si>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</si>
  <si>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</si>
  <si>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</si>
  <si>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</si>
  <si>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</si>
  <si>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</si>
  <si>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</si>
  <si>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</si>
  <si>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</si>
  <si>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</si>
  <si>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</si>
  <si>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</si>
  <si>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</si>
  <si>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</si>
  <si>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</si>
  <si>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</si>
  <si>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</si>
  <si>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</si>
  <si>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</si>
  <si>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</si>
  <si>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</si>
  <si>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</si>
  <si>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</si>
  <si>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</si>
  <si>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</si>
  <si>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</si>
  <si>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</si>
  <si>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</si>
  <si>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</si>
  <si>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</si>
  <si>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</si>
  <si>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</si>
  <si>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</si>
  <si>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</si>
  <si>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</si>
  <si>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</si>
  <si>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</si>
  <si>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</si>
  <si>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</si>
  <si>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</si>
  <si>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</si>
  <si>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</si>
  <si>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</si>
  <si>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</si>
  <si>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</si>
  <si>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</si>
  <si>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</si>
  <si>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</si>
  <si>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</si>
  <si>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</si>
  <si>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</si>
  <si>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</si>
  <si>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</si>
  <si>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</si>
  <si>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</si>
  <si>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</si>
  <si>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</si>
  <si>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</si>
  <si>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</si>
  <si>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</si>
  <si>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</si>
  <si>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</si>
  <si>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</si>
  <si>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</si>
  <si>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</si>
  <si>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</si>
  <si>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</si>
  <si>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</si>
  <si>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</si>
  <si>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</si>
  <si>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</si>
  <si>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</si>
  <si>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</si>
  <si>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</si>
  <si>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</si>
  <si>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</si>
  <si>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</si>
  <si>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</si>
  <si>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</si>
  <si>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</si>
  <si>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</si>
  <si>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</si>
  <si>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</si>
  <si>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</si>
  <si>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</si>
  <si>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</si>
  <si>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</si>
  <si>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</si>
  <si>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</si>
  <si>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</si>
  <si>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</si>
  <si>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</si>
  <si>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</si>
  <si>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</si>
  <si>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</si>
  <si>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</si>
  <si>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</si>
  <si>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</si>
  <si>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</si>
  <si>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</si>
  <si>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</si>
  <si>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</si>
  <si>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</si>
  <si>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</si>
  <si>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</si>
  <si>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</si>
  <si>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</si>
  <si>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</si>
  <si>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</si>
  <si>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</si>
  <si>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</si>
  <si>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</si>
  <si>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</si>
  <si>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</si>
  <si>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</si>
  <si>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</si>
  <si>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</si>
  <si>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</si>
  <si>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</si>
  <si>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</si>
  <si>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</si>
  <si>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</si>
  <si>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</si>
  <si>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</si>
  <si>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</si>
  <si>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</si>
  <si>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</si>
  <si>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</si>
  <si>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</si>
  <si>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</si>
  <si>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</si>
  <si>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</si>
  <si>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</si>
  <si>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</si>
  <si>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</si>
  <si>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</si>
  <si>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</si>
  <si>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</si>
  <si>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</si>
  <si>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</si>
  <si>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</si>
  <si>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</si>
  <si>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</si>
  <si>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</si>
  <si>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</si>
  <si>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</si>
  <si>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</si>
  <si>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</si>
  <si>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</si>
  <si>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</si>
  <si>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</si>
  <si>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</si>
  <si>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</si>
  <si>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</si>
  <si>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</si>
  <si>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</si>
  <si>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</si>
  <si>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</si>
  <si>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</si>
  <si>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</si>
  <si>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</si>
  <si>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</si>
  <si>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</si>
  <si>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</si>
  <si>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</si>
  <si>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</si>
  <si>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</si>
  <si>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</si>
  <si>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</si>
  <si>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</si>
  <si>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</si>
  <si>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</si>
  <si>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</si>
  <si>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</si>
  <si>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</si>
  <si>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</si>
  <si>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</si>
  <si>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</si>
  <si>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</si>
  <si>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</si>
  <si>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</si>
  <si>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</si>
  <si>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</si>
  <si>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</si>
  <si>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</si>
  <si>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</si>
  <si>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</si>
  <si>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</si>
  <si>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</si>
  <si>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</si>
  <si>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</si>
  <si>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</si>
  <si>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</si>
  <si>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</si>
  <si>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</si>
  <si>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</si>
  <si>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</si>
  <si>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</si>
  <si>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</si>
  <si>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</si>
  <si>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</si>
  <si>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</si>
  <si>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</si>
  <si>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</si>
  <si>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</si>
  <si>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</si>
  <si>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</si>
  <si>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</si>
  <si>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</si>
  <si>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</si>
  <si>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</si>
  <si>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</si>
  <si>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</si>
  <si>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</si>
  <si>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</si>
  <si>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</si>
  <si>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</si>
  <si>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</si>
  <si>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</si>
  <si>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</si>
  <si>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</si>
  <si>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</si>
  <si>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</si>
  <si>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</si>
  <si>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</si>
  <si>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</si>
  <si>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</si>
  <si>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</si>
  <si>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</si>
  <si>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</si>
  <si>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</si>
  <si>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</si>
  <si>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</si>
  <si>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</si>
  <si>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</si>
  <si>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</si>
  <si>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</si>
  <si>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</si>
  <si>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</si>
  <si>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</si>
  <si>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</si>
  <si>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</si>
  <si>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</si>
  <si>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</si>
  <si>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</si>
  <si>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</si>
  <si>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</si>
  <si>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</si>
  <si>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</si>
  <si>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</si>
  <si>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</si>
  <si>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</si>
  <si>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</si>
  <si>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</si>
  <si>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</si>
  <si>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</si>
  <si>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</si>
  <si>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</si>
  <si>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</si>
  <si>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</si>
  <si>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</si>
  <si>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</si>
  <si>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</si>
  <si>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</si>
  <si>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</si>
  <si>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</si>
  <si>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</si>
  <si>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</si>
  <si>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</si>
  <si>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</si>
  <si>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</si>
  <si>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</si>
  <si>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</si>
  <si>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</si>
  <si>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</si>
  <si>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</si>
  <si>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</si>
  <si>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</si>
  <si>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</si>
  <si>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</si>
  <si>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</si>
  <si>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</si>
  <si>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</si>
  <si>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</si>
  <si>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</si>
  <si>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</si>
  <si>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</si>
  <si>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</si>
  <si>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</si>
  <si>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</si>
  <si>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</si>
  <si>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</si>
  <si>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</si>
  <si>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</si>
  <si>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</si>
  <si>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</si>
  <si>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</si>
  <si>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</si>
  <si>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</si>
  <si>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</si>
  <si>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</si>
  <si>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</si>
  <si>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</si>
  <si>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</si>
  <si>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</si>
  <si>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</si>
  <si>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</si>
  <si>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</si>
  <si>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</si>
  <si>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</si>
  <si>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</si>
  <si>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</si>
  <si>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</si>
  <si>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</si>
  <si>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</si>
  <si>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</si>
  <si>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</si>
  <si>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</si>
  <si>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</si>
  <si>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</si>
  <si>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</si>
  <si>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</si>
  <si>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</si>
  <si>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</si>
  <si>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</si>
  <si>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</si>
  <si>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</si>
  <si>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</si>
  <si>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</si>
  <si>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</si>
  <si>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</si>
  <si>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</si>
  <si>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</si>
  <si>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</si>
  <si>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</si>
  <si>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</si>
  <si>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</si>
  <si>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</si>
  <si>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</si>
  <si>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</si>
  <si>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</si>
  <si>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</si>
  <si>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</si>
  <si>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</si>
  <si>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</si>
  <si>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</si>
  <si>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</si>
  <si>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</si>
  <si>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</si>
  <si>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</si>
  <si>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</si>
  <si>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</si>
  <si>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</si>
  <si>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</si>
  <si>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</si>
  <si>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</si>
  <si>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</si>
  <si>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</si>
  <si>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</si>
  <si>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</si>
  <si>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</si>
  <si>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</si>
  <si>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</si>
  <si>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</si>
  <si>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</si>
  <si>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</si>
  <si>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</si>
  <si>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</si>
  <si>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</si>
  <si>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</si>
  <si>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</si>
  <si>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</si>
  <si>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</si>
  <si>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</si>
  <si>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</si>
  <si>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</si>
  <si>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</si>
  <si>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</si>
  <si>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</si>
  <si>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</si>
  <si>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</si>
  <si>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</si>
  <si>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</si>
  <si>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</si>
  <si>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</si>
  <si>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</si>
  <si>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</si>
  <si>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</si>
  <si>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</si>
  <si>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</si>
  <si>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</si>
  <si>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</si>
  <si>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</si>
  <si>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</si>
  <si>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</si>
  <si>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</si>
  <si>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</si>
  <si>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</si>
  <si>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</si>
  <si>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</si>
  <si>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</si>
  <si>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</si>
  <si>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</si>
  <si>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</si>
  <si>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</si>
  <si>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</si>
  <si>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</si>
  <si>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</si>
  <si>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</si>
  <si>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</si>
  <si>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</si>
  <si>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</si>
  <si>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</si>
  <si>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</si>
  <si>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</si>
  <si>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</si>
  <si>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</si>
  <si>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</si>
  <si>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</si>
  <si>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</si>
  <si>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</si>
  <si>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</si>
  <si>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</si>
  <si>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</si>
  <si>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</si>
  <si>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</si>
  <si>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</si>
  <si>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</si>
  <si>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</si>
  <si>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</si>
  <si>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</si>
  <si>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</si>
  <si>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</si>
  <si>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</si>
  <si>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</si>
  <si>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</si>
  <si>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</si>
  <si>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</si>
  <si>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</si>
  <si>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</si>
  <si>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</si>
  <si>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</si>
  <si>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</si>
  <si>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</si>
  <si>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</si>
  <si>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</si>
  <si>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</si>
  <si>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</si>
  <si>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</si>
  <si>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</si>
  <si>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</si>
  <si>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</si>
  <si>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</si>
  <si>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</si>
  <si>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</si>
  <si>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</si>
  <si>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</si>
  <si>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</si>
  <si>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</si>
  <si>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</si>
  <si>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</si>
  <si>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</si>
  <si>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</si>
  <si>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</si>
  <si>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</si>
  <si>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</si>
  <si>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</si>
  <si>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</si>
  <si>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</si>
  <si>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</si>
  <si>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</si>
  <si>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</si>
  <si>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</si>
  <si>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</si>
  <si>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</si>
  <si>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</si>
  <si>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</si>
  <si>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</si>
  <si>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</si>
  <si>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</si>
  <si>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</si>
  <si>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</si>
  <si>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</si>
  <si>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</si>
  <si>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</si>
  <si>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</si>
  <si>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</si>
  <si>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</si>
  <si>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</si>
  <si>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</si>
  <si>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</si>
  <si>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</si>
  <si>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</si>
  <si>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</si>
  <si>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</si>
  <si>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</si>
  <si>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</si>
  <si>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</si>
  <si>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</si>
  <si>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</si>
  <si>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</si>
  <si>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</si>
  <si>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</si>
  <si>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</si>
  <si>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</si>
  <si>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</si>
  <si>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</si>
  <si>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</si>
  <si>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</si>
  <si>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</si>
  <si>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</si>
  <si>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</si>
  <si>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</si>
  <si>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</si>
  <si>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</si>
  <si>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</si>
  <si>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</si>
  <si>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</si>
  <si>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</si>
  <si>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</si>
  <si>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</si>
  <si>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</si>
  <si>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</si>
  <si>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</si>
  <si>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</si>
  <si>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</si>
  <si>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</si>
  <si>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</si>
  <si>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</si>
  <si>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</si>
  <si>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</si>
  <si>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</si>
  <si>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</si>
  <si>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</si>
  <si>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</si>
  <si>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</si>
  <si>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</si>
  <si>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</si>
  <si>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</si>
  <si>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</si>
  <si>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</si>
  <si>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</si>
  <si>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</si>
  <si>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</si>
  <si>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</si>
  <si>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</si>
  <si>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</si>
  <si>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</si>
  <si>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</si>
  <si>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</si>
  <si>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</si>
  <si>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</si>
  <si>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</si>
  <si>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</si>
  <si>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</si>
  <si>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</si>
  <si>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</si>
  <si>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</si>
  <si>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</si>
  <si>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</si>
  <si>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</si>
  <si>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</si>
  <si>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</si>
  <si>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</si>
  <si>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</si>
  <si>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</si>
  <si>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</si>
  <si>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</si>
  <si>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</si>
  <si>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</si>
  <si>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</si>
  <si>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</si>
  <si>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</si>
  <si>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</si>
  <si>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</si>
  <si>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</si>
  <si>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</si>
  <si>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</si>
  <si>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</si>
  <si>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</si>
  <si>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Milan</t>
  </si>
  <si>
    <t>06/2002</t>
  </si>
  <si>
    <t>07/2017</t>
  </si>
  <si>
    <t>Contracted Services - Educational Assistants at Berlin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</si>
</sst>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</cellXfs>
  <cellStyles count="3">
    <cellStyle name="Comma 2" xfId="1"/>
    <cellStyle name="Normal" xfId="0" builtinId="0"/>
    <cellStyle name="Percent 2" xfId="2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355</v>
      </c>
      <c r="C2" s="21">
        <v>355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40422.67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24041.05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10336.15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20962.78</v>
      </c>
      <c r="G13" s="18">
        <v>2982.62</v>
      </c>
      <c r="H13" s="18">
        <f>972.9+9145.11</f>
        <v>10118.01</v>
      </c>
      <c r="I13" s="18"/>
      <c r="J13" s="67">
        <f>SUM(I441)</f>
        <v>230497.28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453.55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188785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284547.65000000002</v>
      </c>
      <c r="G19" s="41">
        <f>SUM(G9:G18)</f>
        <v>3436.17</v>
      </c>
      <c r="H19" s="41">
        <f>SUM(H9:H18)</f>
        <v>10118.01</v>
      </c>
      <c r="I19" s="41">
        <f>SUM(I9:I18)</f>
        <v>0</v>
      </c>
      <c r="J19" s="41">
        <f>SUM(J9:J18)</f>
        <v>230497.28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1089.18</v>
      </c>
      <c r="H22" s="18">
        <v>9246.9699999999993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3083.91+3713.4</f>
        <v>6797.3099999999995</v>
      </c>
      <c r="G24" s="18"/>
      <c r="H24" s="18">
        <f>73.3</f>
        <v>73.3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f>39.31+14.93+335+52.59+13.62+261.48+80.81</f>
        <v>797.74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6797.3099999999995</v>
      </c>
      <c r="G32" s="41">
        <f>SUM(G22:G31)</f>
        <v>1089.18</v>
      </c>
      <c r="H32" s="41">
        <f>SUM(H22:H31)</f>
        <v>10118.009999999998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2346.9899999999998</v>
      </c>
      <c r="H47" s="18"/>
      <c r="I47" s="18"/>
      <c r="J47" s="13">
        <f>SUM(I458)</f>
        <v>230497.28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271750.34000000003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277750.34000000003</v>
      </c>
      <c r="G50" s="41">
        <f>SUM(G35:G49)</f>
        <v>2346.9899999999998</v>
      </c>
      <c r="H50" s="41">
        <f>SUM(H35:H49)</f>
        <v>0</v>
      </c>
      <c r="I50" s="41">
        <f>SUM(I35:I49)</f>
        <v>0</v>
      </c>
      <c r="J50" s="41">
        <f>SUM(J35:J49)</f>
        <v>230497.28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284547.65000000002</v>
      </c>
      <c r="G51" s="41">
        <f>G50+G32</f>
        <v>3436.17</v>
      </c>
      <c r="H51" s="41">
        <f>H50+H32</f>
        <v>10118.009999999998</v>
      </c>
      <c r="I51" s="41">
        <f>I50+I32</f>
        <v>0</v>
      </c>
      <c r="J51" s="41">
        <f>J50+J32</f>
        <v>230497.28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1295656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1295656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146425.1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146425.1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366.44</v>
      </c>
      <c r="G95" s="18"/>
      <c r="H95" s="18"/>
      <c r="I95" s="18"/>
      <c r="J95" s="18">
        <v>169.28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23822.51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4078.26</v>
      </c>
      <c r="G98" s="18">
        <v>78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10949.11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58884.12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112.98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63441.8</v>
      </c>
      <c r="G110" s="41">
        <f>SUM(G95:G109)</f>
        <v>23900.51</v>
      </c>
      <c r="H110" s="41">
        <f>SUM(H95:H109)</f>
        <v>10949.11</v>
      </c>
      <c r="I110" s="41">
        <f>SUM(I95:I109)</f>
        <v>0</v>
      </c>
      <c r="J110" s="41">
        <f>SUM(J95:J109)</f>
        <v>169.28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1505522.9000000001</v>
      </c>
      <c r="G111" s="41">
        <f>G59+G110</f>
        <v>23900.51</v>
      </c>
      <c r="H111" s="41">
        <f>H59+H78+H93+H110</f>
        <v>10949.11</v>
      </c>
      <c r="I111" s="41">
        <f>I59+I110</f>
        <v>0</v>
      </c>
      <c r="J111" s="41">
        <f>J59+J110</f>
        <v>169.28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1139704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249099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1388803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78251.37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2455.9499999999998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575.37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>
        <v>4781.24</v>
      </c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80707.319999999992</v>
      </c>
      <c r="G135" s="41">
        <f>SUM(G122:G134)</f>
        <v>5356.61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1469510.32</v>
      </c>
      <c r="G139" s="41">
        <f>G120+SUM(G135:G136)</f>
        <v>5356.61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21637.03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22105.040000000001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16795.28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29917.17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31844.45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31844.45</v>
      </c>
      <c r="G161" s="41">
        <f>SUM(G149:G160)</f>
        <v>16795.28</v>
      </c>
      <c r="H161" s="41">
        <f>SUM(H149:H160)</f>
        <v>73659.239999999991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6538.73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38383.18</v>
      </c>
      <c r="G168" s="41">
        <f>G146+G161+SUM(G162:G167)</f>
        <v>16795.28</v>
      </c>
      <c r="H168" s="41">
        <f>H146+H161+SUM(H162:H167)</f>
        <v>73659.239999999991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3013416.4000000004</v>
      </c>
      <c r="G192" s="47">
        <f>G111+G139+G168+G191</f>
        <v>46052.399999999994</v>
      </c>
      <c r="H192" s="47">
        <f>H111+H139+H168+H191</f>
        <v>84608.349999999991</v>
      </c>
      <c r="I192" s="47">
        <f>I111+I139+I168+I191</f>
        <v>0</v>
      </c>
      <c r="J192" s="47">
        <f>J111+J139+J191</f>
        <v>5169.28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313926.84000000003</v>
      </c>
      <c r="G196" s="18">
        <v>148645.25</v>
      </c>
      <c r="H196" s="18">
        <v>2785.53</v>
      </c>
      <c r="I196" s="18">
        <v>12232.38</v>
      </c>
      <c r="J196" s="18">
        <v>14928.83</v>
      </c>
      <c r="K196" s="18">
        <v>386</v>
      </c>
      <c r="L196" s="19">
        <f>SUM(F196:K196)</f>
        <v>492904.83000000007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69861.61</v>
      </c>
      <c r="G197" s="18">
        <v>27992.28</v>
      </c>
      <c r="H197" s="18">
        <v>82.6</v>
      </c>
      <c r="I197" s="18">
        <v>620.05999999999995</v>
      </c>
      <c r="J197" s="18"/>
      <c r="K197" s="18"/>
      <c r="L197" s="19">
        <f>SUM(F197:K197)</f>
        <v>98556.55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5461.74</v>
      </c>
      <c r="G199" s="18">
        <v>604.58000000000004</v>
      </c>
      <c r="H199" s="18">
        <v>702.3</v>
      </c>
      <c r="I199" s="18"/>
      <c r="J199" s="18"/>
      <c r="K199" s="18"/>
      <c r="L199" s="19">
        <f>SUM(F199:K199)</f>
        <v>6768.62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35868.42</v>
      </c>
      <c r="G201" s="18">
        <v>3201.31</v>
      </c>
      <c r="H201" s="18">
        <v>102009.52</v>
      </c>
      <c r="I201" s="18">
        <v>2787.2</v>
      </c>
      <c r="J201" s="18"/>
      <c r="K201" s="18"/>
      <c r="L201" s="19">
        <f t="shared" ref="L201:L207" si="0">SUM(F201:K201)</f>
        <v>143866.45000000001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25019.95</v>
      </c>
      <c r="G202" s="18">
        <v>12074.84</v>
      </c>
      <c r="H202" s="18">
        <v>5007.5</v>
      </c>
      <c r="I202" s="18">
        <v>1353.96</v>
      </c>
      <c r="J202" s="18">
        <v>5713.99</v>
      </c>
      <c r="K202" s="18">
        <v>812.7</v>
      </c>
      <c r="L202" s="19">
        <f t="shared" si="0"/>
        <v>49982.939999999995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2750*0.537</f>
        <v>1476.75</v>
      </c>
      <c r="G203" s="18">
        <f>216.08*0.537</f>
        <v>116.03496000000001</v>
      </c>
      <c r="H203" s="18">
        <f>119387.8*0.537</f>
        <v>64111.248600000006</v>
      </c>
      <c r="I203" s="18">
        <f>650*0.537</f>
        <v>349.05</v>
      </c>
      <c r="J203" s="18"/>
      <c r="K203" s="18">
        <f>2872.42*0.537</f>
        <v>1542.48954</v>
      </c>
      <c r="L203" s="19">
        <f t="shared" si="0"/>
        <v>67595.573100000009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89806.35</v>
      </c>
      <c r="G204" s="18">
        <v>37957.160000000003</v>
      </c>
      <c r="H204" s="18">
        <v>4961.05</v>
      </c>
      <c r="I204" s="18">
        <v>1744.6</v>
      </c>
      <c r="J204" s="18">
        <v>1288.99</v>
      </c>
      <c r="K204" s="18">
        <v>3854.55</v>
      </c>
      <c r="L204" s="19">
        <f t="shared" si="0"/>
        <v>139612.69999999998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54454.14</v>
      </c>
      <c r="G206" s="18">
        <v>47110.49</v>
      </c>
      <c r="H206" s="18">
        <v>15590.63</v>
      </c>
      <c r="I206" s="18">
        <v>64294.05</v>
      </c>
      <c r="J206" s="18">
        <v>2639.04</v>
      </c>
      <c r="K206" s="18"/>
      <c r="L206" s="19">
        <f t="shared" si="0"/>
        <v>184088.35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129392*0.511+1723.5</f>
        <v>67842.812000000005</v>
      </c>
      <c r="I207" s="18">
        <f>17487.01*0.511</f>
        <v>8935.86211</v>
      </c>
      <c r="J207" s="18"/>
      <c r="K207" s="18"/>
      <c r="L207" s="19">
        <f t="shared" si="0"/>
        <v>76778.674110000007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595875.80000000005</v>
      </c>
      <c r="G210" s="41">
        <f t="shared" si="1"/>
        <v>277701.94495999999</v>
      </c>
      <c r="H210" s="41">
        <f t="shared" si="1"/>
        <v>263093.19059999997</v>
      </c>
      <c r="I210" s="41">
        <f t="shared" si="1"/>
        <v>92317.162110000005</v>
      </c>
      <c r="J210" s="41">
        <f t="shared" si="1"/>
        <v>24570.850000000002</v>
      </c>
      <c r="K210" s="41">
        <f t="shared" si="1"/>
        <v>6595.7395400000005</v>
      </c>
      <c r="L210" s="41">
        <f t="shared" si="1"/>
        <v>1260154.6872100001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337428.8</v>
      </c>
      <c r="I214" s="18"/>
      <c r="J214" s="18"/>
      <c r="K214" s="18"/>
      <c r="L214" s="19">
        <f>SUM(F214:K214)</f>
        <v>337428.8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93016</v>
      </c>
      <c r="I215" s="18">
        <v>154.94999999999999</v>
      </c>
      <c r="J215" s="18"/>
      <c r="K215" s="18"/>
      <c r="L215" s="19">
        <f>SUM(F215:K215)</f>
        <v>93170.95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>
        <v>598</v>
      </c>
      <c r="I217" s="18"/>
      <c r="J217" s="18"/>
      <c r="K217" s="18"/>
      <c r="L217" s="19">
        <f>SUM(F217:K217)</f>
        <v>598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>
        <v>9288.82</v>
      </c>
      <c r="I219" s="18"/>
      <c r="J219" s="18"/>
      <c r="K219" s="18"/>
      <c r="L219" s="19">
        <f t="shared" ref="L219:L225" si="2">SUM(F219:K219)</f>
        <v>9288.82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>
        <v>3877.5</v>
      </c>
      <c r="I220" s="18"/>
      <c r="J220" s="18"/>
      <c r="K220" s="18"/>
      <c r="L220" s="19">
        <f t="shared" si="2"/>
        <v>3877.5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2750*0.168</f>
        <v>462.00000000000006</v>
      </c>
      <c r="G221" s="18">
        <f>216.08*0.168</f>
        <v>36.301440000000007</v>
      </c>
      <c r="H221" s="18">
        <f>119387.8*0.168</f>
        <v>20057.150400000002</v>
      </c>
      <c r="I221" s="18">
        <f>650*0.168</f>
        <v>109.2</v>
      </c>
      <c r="J221" s="18"/>
      <c r="K221" s="18">
        <f>2872.42*0.168</f>
        <v>482.56656000000004</v>
      </c>
      <c r="L221" s="19">
        <f t="shared" si="2"/>
        <v>21147.218400000002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129392*0.177+21142.5</f>
        <v>44044.883999999998</v>
      </c>
      <c r="I225" s="18">
        <f>17487.01*0.177</f>
        <v>3095.2007699999995</v>
      </c>
      <c r="J225" s="18"/>
      <c r="K225" s="18"/>
      <c r="L225" s="19">
        <f t="shared" si="2"/>
        <v>47140.084770000001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462.00000000000006</v>
      </c>
      <c r="G228" s="41">
        <f>SUM(G214:G227)</f>
        <v>36.301440000000007</v>
      </c>
      <c r="H228" s="41">
        <f>SUM(H214:H227)</f>
        <v>508311.1544</v>
      </c>
      <c r="I228" s="41">
        <f>SUM(I214:I227)</f>
        <v>3359.3507699999996</v>
      </c>
      <c r="J228" s="41">
        <f>SUM(J214:J227)</f>
        <v>0</v>
      </c>
      <c r="K228" s="41">
        <f t="shared" si="3"/>
        <v>482.56656000000004</v>
      </c>
      <c r="L228" s="41">
        <f t="shared" si="3"/>
        <v>512651.37317000004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628362.89</v>
      </c>
      <c r="I232" s="18"/>
      <c r="J232" s="18"/>
      <c r="K232" s="18"/>
      <c r="L232" s="19">
        <f>SUM(F232:K232)</f>
        <v>628362.89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48347.58</v>
      </c>
      <c r="G233" s="18">
        <v>21383.23</v>
      </c>
      <c r="H233" s="18">
        <v>18042.13</v>
      </c>
      <c r="I233" s="18">
        <v>63.87</v>
      </c>
      <c r="J233" s="18"/>
      <c r="K233" s="18"/>
      <c r="L233" s="19">
        <f>SUM(F233:K233)</f>
        <v>87836.81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3338.04</v>
      </c>
      <c r="G235" s="18">
        <v>3077.87</v>
      </c>
      <c r="H235" s="18">
        <v>5511.74</v>
      </c>
      <c r="I235" s="18"/>
      <c r="J235" s="18"/>
      <c r="K235" s="18"/>
      <c r="L235" s="19">
        <f>SUM(F235:K235)</f>
        <v>11927.65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1726.84</v>
      </c>
      <c r="I237" s="18"/>
      <c r="J237" s="18"/>
      <c r="K237" s="18"/>
      <c r="L237" s="19">
        <f t="shared" ref="L237:L243" si="4">SUM(F237:K237)</f>
        <v>1726.84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2750*0.295</f>
        <v>811.25</v>
      </c>
      <c r="G239" s="18">
        <f>216.08*0.295</f>
        <v>63.743600000000001</v>
      </c>
      <c r="H239" s="18">
        <f>119387.8*0.295</f>
        <v>35219.400999999998</v>
      </c>
      <c r="I239" s="18">
        <f>650*0.295</f>
        <v>191.75</v>
      </c>
      <c r="J239" s="18"/>
      <c r="K239" s="18">
        <f>2872.42*0.295</f>
        <v>847.36389999999994</v>
      </c>
      <c r="L239" s="19">
        <f t="shared" si="4"/>
        <v>37133.508499999996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129392*0.312+3610</f>
        <v>43980.303999999996</v>
      </c>
      <c r="I243" s="18">
        <f>17487.01*0.312</f>
        <v>5455.9471199999998</v>
      </c>
      <c r="J243" s="18"/>
      <c r="K243" s="18"/>
      <c r="L243" s="19">
        <f t="shared" si="4"/>
        <v>49436.251119999994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52496.87</v>
      </c>
      <c r="G246" s="41">
        <f t="shared" si="5"/>
        <v>24524.8436</v>
      </c>
      <c r="H246" s="41">
        <f t="shared" si="5"/>
        <v>732843.30499999993</v>
      </c>
      <c r="I246" s="41">
        <f t="shared" si="5"/>
        <v>5711.5671199999997</v>
      </c>
      <c r="J246" s="41">
        <f t="shared" si="5"/>
        <v>0</v>
      </c>
      <c r="K246" s="41">
        <f t="shared" si="5"/>
        <v>847.36389999999994</v>
      </c>
      <c r="L246" s="41">
        <f t="shared" si="5"/>
        <v>816423.94961999997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1875</v>
      </c>
      <c r="G252" s="18">
        <v>185</v>
      </c>
      <c r="H252" s="18">
        <v>1805</v>
      </c>
      <c r="I252" s="18">
        <v>1939.45</v>
      </c>
      <c r="J252" s="18"/>
      <c r="K252" s="18">
        <v>150</v>
      </c>
      <c r="L252" s="19">
        <f t="shared" si="6"/>
        <v>5954.45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1875</v>
      </c>
      <c r="G255" s="41">
        <f t="shared" si="7"/>
        <v>185</v>
      </c>
      <c r="H255" s="41">
        <f t="shared" si="7"/>
        <v>1805</v>
      </c>
      <c r="I255" s="41">
        <f t="shared" si="7"/>
        <v>1939.45</v>
      </c>
      <c r="J255" s="41">
        <f t="shared" si="7"/>
        <v>0</v>
      </c>
      <c r="K255" s="41">
        <f t="shared" si="7"/>
        <v>150</v>
      </c>
      <c r="L255" s="41">
        <f>SUM(F255:K255)</f>
        <v>5954.45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650709.67000000004</v>
      </c>
      <c r="G256" s="41">
        <f t="shared" si="8"/>
        <v>302448.09000000003</v>
      </c>
      <c r="H256" s="41">
        <f t="shared" si="8"/>
        <v>1506052.65</v>
      </c>
      <c r="I256" s="41">
        <f t="shared" si="8"/>
        <v>103327.53000000001</v>
      </c>
      <c r="J256" s="41">
        <f t="shared" si="8"/>
        <v>24570.850000000002</v>
      </c>
      <c r="K256" s="41">
        <f t="shared" si="8"/>
        <v>8075.670000000001</v>
      </c>
      <c r="L256" s="41">
        <f t="shared" si="8"/>
        <v>2595184.4600000004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175000</v>
      </c>
      <c r="L259" s="19">
        <f>SUM(F259:K259)</f>
        <v>175000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41420</v>
      </c>
      <c r="L260" s="19">
        <f>SUM(F260:K260)</f>
        <v>41420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</v>
      </c>
      <c r="L265" s="19">
        <f t="shared" si="9"/>
        <v>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5559</v>
      </c>
      <c r="L267" s="19">
        <f t="shared" si="9"/>
        <v>5559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226979</v>
      </c>
      <c r="L269" s="41">
        <f t="shared" si="9"/>
        <v>226979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650709.67000000004</v>
      </c>
      <c r="G270" s="42">
        <f t="shared" si="11"/>
        <v>302448.09000000003</v>
      </c>
      <c r="H270" s="42">
        <f t="shared" si="11"/>
        <v>1506052.65</v>
      </c>
      <c r="I270" s="42">
        <f t="shared" si="11"/>
        <v>103327.53000000001</v>
      </c>
      <c r="J270" s="42">
        <f t="shared" si="11"/>
        <v>24570.850000000002</v>
      </c>
      <c r="K270" s="42">
        <f t="shared" si="11"/>
        <v>235054.67</v>
      </c>
      <c r="L270" s="42">
        <f t="shared" si="11"/>
        <v>2822163.4600000004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46063.93</v>
      </c>
      <c r="G275" s="18">
        <v>3824.11</v>
      </c>
      <c r="H275" s="18"/>
      <c r="I275" s="18">
        <v>320.95</v>
      </c>
      <c r="J275" s="18">
        <v>3470</v>
      </c>
      <c r="K275" s="18"/>
      <c r="L275" s="19">
        <f>SUM(F275:K275)</f>
        <v>53678.99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28254.81</v>
      </c>
      <c r="G276" s="18"/>
      <c r="H276" s="18"/>
      <c r="I276" s="18"/>
      <c r="J276" s="18"/>
      <c r="K276" s="18"/>
      <c r="L276" s="19">
        <f>SUM(F276:K276)</f>
        <v>28254.81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511.7</v>
      </c>
      <c r="I280" s="18"/>
      <c r="J280" s="18"/>
      <c r="K280" s="18"/>
      <c r="L280" s="19">
        <f t="shared" ref="L280:L286" si="12">SUM(F280:K280)</f>
        <v>511.7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>
        <v>180</v>
      </c>
      <c r="J281" s="18"/>
      <c r="K281" s="18"/>
      <c r="L281" s="19">
        <f t="shared" si="12"/>
        <v>180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74318.740000000005</v>
      </c>
      <c r="G289" s="42">
        <f t="shared" si="13"/>
        <v>3824.11</v>
      </c>
      <c r="H289" s="42">
        <f t="shared" si="13"/>
        <v>511.7</v>
      </c>
      <c r="I289" s="42">
        <f t="shared" si="13"/>
        <v>500.95</v>
      </c>
      <c r="J289" s="42">
        <f t="shared" si="13"/>
        <v>3470</v>
      </c>
      <c r="K289" s="42">
        <f t="shared" si="13"/>
        <v>0</v>
      </c>
      <c r="L289" s="41">
        <f t="shared" si="13"/>
        <v>82625.5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74318.740000000005</v>
      </c>
      <c r="G337" s="41">
        <f t="shared" si="20"/>
        <v>3824.11</v>
      </c>
      <c r="H337" s="41">
        <f t="shared" si="20"/>
        <v>511.7</v>
      </c>
      <c r="I337" s="41">
        <f t="shared" si="20"/>
        <v>500.95</v>
      </c>
      <c r="J337" s="41">
        <f t="shared" si="20"/>
        <v>3470</v>
      </c>
      <c r="K337" s="41">
        <f t="shared" si="20"/>
        <v>0</v>
      </c>
      <c r="L337" s="41">
        <f t="shared" si="20"/>
        <v>82625.5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1982.85</v>
      </c>
      <c r="L349" s="19">
        <f t="shared" si="21"/>
        <v>1982.85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1982.85</v>
      </c>
      <c r="L350" s="41">
        <f>SUM(L340:L349)</f>
        <v>1982.85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74318.740000000005</v>
      </c>
      <c r="G351" s="41">
        <f>G337</f>
        <v>3824.11</v>
      </c>
      <c r="H351" s="41">
        <f>H337</f>
        <v>511.7</v>
      </c>
      <c r="I351" s="41">
        <f>I337</f>
        <v>500.95</v>
      </c>
      <c r="J351" s="41">
        <f>J337</f>
        <v>3470</v>
      </c>
      <c r="K351" s="47">
        <f>K337+K350</f>
        <v>1982.85</v>
      </c>
      <c r="L351" s="41">
        <f>L337+L350</f>
        <v>84608.35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41014</v>
      </c>
      <c r="I357" s="18">
        <v>4781.24</v>
      </c>
      <c r="J357" s="18"/>
      <c r="K357" s="18"/>
      <c r="L357" s="13">
        <f>SUM(F357:K357)</f>
        <v>45795.24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41014</v>
      </c>
      <c r="I361" s="47">
        <f t="shared" si="22"/>
        <v>4781.24</v>
      </c>
      <c r="J361" s="47">
        <f t="shared" si="22"/>
        <v>0</v>
      </c>
      <c r="K361" s="47">
        <f t="shared" si="22"/>
        <v>0</v>
      </c>
      <c r="L361" s="47">
        <f t="shared" si="22"/>
        <v>45795.24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4781.24</v>
      </c>
      <c r="G366" s="18"/>
      <c r="H366" s="18"/>
      <c r="I366" s="56">
        <f>SUM(F366:H366)</f>
        <v>4781.24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4781.24</v>
      </c>
      <c r="G368" s="47">
        <f>SUM(G366:G367)</f>
        <v>0</v>
      </c>
      <c r="H368" s="47">
        <f>SUM(H366:H367)</f>
        <v>0</v>
      </c>
      <c r="I368" s="47">
        <f>SUM(I366:I367)</f>
        <v>4781.24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26.76</v>
      </c>
      <c r="I388" s="18"/>
      <c r="J388" s="24" t="s">
        <v>289</v>
      </c>
      <c r="K388" s="24" t="s">
        <v>289</v>
      </c>
      <c r="L388" s="56">
        <f t="shared" si="25"/>
        <v>26.76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11.45</v>
      </c>
      <c r="I391" s="18"/>
      <c r="J391" s="24" t="s">
        <v>289</v>
      </c>
      <c r="K391" s="24" t="s">
        <v>289</v>
      </c>
      <c r="L391" s="56">
        <f t="shared" si="25"/>
        <v>11.45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38.21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38.21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113.17</v>
      </c>
      <c r="I397" s="18"/>
      <c r="J397" s="24" t="s">
        <v>289</v>
      </c>
      <c r="K397" s="24" t="s">
        <v>289</v>
      </c>
      <c r="L397" s="56">
        <f t="shared" si="26"/>
        <v>113.17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5000</v>
      </c>
      <c r="H398" s="18">
        <v>10.45</v>
      </c>
      <c r="I398" s="18"/>
      <c r="J398" s="24" t="s">
        <v>289</v>
      </c>
      <c r="K398" s="24" t="s">
        <v>289</v>
      </c>
      <c r="L398" s="56">
        <f t="shared" si="26"/>
        <v>5010.45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7.45</v>
      </c>
      <c r="I399" s="18"/>
      <c r="J399" s="24" t="s">
        <v>289</v>
      </c>
      <c r="K399" s="24" t="s">
        <v>289</v>
      </c>
      <c r="L399" s="56">
        <f t="shared" si="26"/>
        <v>7.45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</v>
      </c>
      <c r="H400" s="47">
        <f>SUM(H394:H399)</f>
        <v>131.07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5131.07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</v>
      </c>
      <c r="H407" s="47">
        <f>H392+H400+H406</f>
        <v>169.28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5169.28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52168.52</v>
      </c>
      <c r="G441" s="18">
        <v>178328.76</v>
      </c>
      <c r="H441" s="18"/>
      <c r="I441" s="56">
        <f t="shared" si="33"/>
        <v>230497.28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52168.52</v>
      </c>
      <c r="G445" s="13">
        <f>SUM(G438:G444)</f>
        <v>178328.76</v>
      </c>
      <c r="H445" s="13">
        <f>SUM(H438:H444)</f>
        <v>0</v>
      </c>
      <c r="I445" s="13">
        <f>SUM(I438:I444)</f>
        <v>230497.28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52168.52</v>
      </c>
      <c r="G458" s="18">
        <v>178328.76</v>
      </c>
      <c r="H458" s="18"/>
      <c r="I458" s="56">
        <f t="shared" si="34"/>
        <v>230497.28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52168.52</v>
      </c>
      <c r="G459" s="83">
        <f>SUM(G453:G458)</f>
        <v>178328.76</v>
      </c>
      <c r="H459" s="83">
        <f>SUM(H453:H458)</f>
        <v>0</v>
      </c>
      <c r="I459" s="83">
        <f>SUM(I453:I458)</f>
        <v>230497.28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52168.52</v>
      </c>
      <c r="G460" s="42">
        <f>G451+G459</f>
        <v>178328.76</v>
      </c>
      <c r="H460" s="42">
        <f>H451+H459</f>
        <v>0</v>
      </c>
      <c r="I460" s="42">
        <f>I451+I459</f>
        <v>230497.28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86497.4</v>
      </c>
      <c r="G464" s="18">
        <v>2089.83</v>
      </c>
      <c r="H464" s="18">
        <v>0</v>
      </c>
      <c r="I464" s="18"/>
      <c r="J464" s="18">
        <v>225328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3013416.4</v>
      </c>
      <c r="G467" s="18">
        <v>46052.4</v>
      </c>
      <c r="H467" s="18">
        <v>84608.35</v>
      </c>
      <c r="I467" s="18"/>
      <c r="J467" s="18">
        <v>5169.28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3013416.4</v>
      </c>
      <c r="G469" s="53">
        <f>SUM(G467:G468)</f>
        <v>46052.4</v>
      </c>
      <c r="H469" s="53">
        <f>SUM(H467:H468)</f>
        <v>84608.35</v>
      </c>
      <c r="I469" s="53">
        <f>SUM(I467:I468)</f>
        <v>0</v>
      </c>
      <c r="J469" s="53">
        <f>SUM(J467:J468)</f>
        <v>5169.28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2822163.46</v>
      </c>
      <c r="G471" s="18">
        <v>45795.24</v>
      </c>
      <c r="H471" s="18">
        <v>84608.35</v>
      </c>
      <c r="I471" s="18"/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2822163.46</v>
      </c>
      <c r="G473" s="53">
        <f>SUM(G471:G472)</f>
        <v>45795.24</v>
      </c>
      <c r="H473" s="53">
        <f>SUM(H471:H472)</f>
        <v>84608.35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277750.33999999985</v>
      </c>
      <c r="G475" s="53">
        <f>(G464+G469)- G473</f>
        <v>2346.9900000000052</v>
      </c>
      <c r="H475" s="53">
        <f>(H464+H469)- H473</f>
        <v>0</v>
      </c>
      <c r="I475" s="53">
        <f>(I464+I469)- I473</f>
        <v>0</v>
      </c>
      <c r="J475" s="53">
        <f>(J464+J469)- J473</f>
        <v>230497.28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274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2600000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4.38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1025000</v>
      </c>
      <c r="G494" s="18"/>
      <c r="H494" s="18"/>
      <c r="I494" s="18"/>
      <c r="J494" s="18"/>
      <c r="K494" s="53">
        <f>SUM(F494:J494)</f>
        <v>1025000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175000</v>
      </c>
      <c r="G496" s="18"/>
      <c r="H496" s="18"/>
      <c r="I496" s="18"/>
      <c r="J496" s="18"/>
      <c r="K496" s="53">
        <f t="shared" si="35"/>
        <v>175000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850000</v>
      </c>
      <c r="G497" s="204"/>
      <c r="H497" s="204"/>
      <c r="I497" s="204"/>
      <c r="J497" s="204"/>
      <c r="K497" s="205">
        <f t="shared" si="35"/>
        <v>850000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135685-41420</f>
        <v>94265</v>
      </c>
      <c r="G498" s="18"/>
      <c r="H498" s="18"/>
      <c r="I498" s="18"/>
      <c r="J498" s="18"/>
      <c r="K498" s="53">
        <f t="shared" si="35"/>
        <v>94265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944265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944265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170000</v>
      </c>
      <c r="G500" s="204"/>
      <c r="H500" s="204"/>
      <c r="I500" s="204"/>
      <c r="J500" s="204"/>
      <c r="K500" s="205">
        <f t="shared" si="35"/>
        <v>170000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33830</v>
      </c>
      <c r="G501" s="18"/>
      <c r="H501" s="18"/>
      <c r="I501" s="18"/>
      <c r="J501" s="18"/>
      <c r="K501" s="53">
        <f t="shared" si="35"/>
        <v>33830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203830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203830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14018</v>
      </c>
      <c r="G506" s="144">
        <v>713.5</v>
      </c>
      <c r="H506" s="144"/>
      <c r="I506" s="144">
        <v>14731.5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>
        <v>33000</v>
      </c>
      <c r="G510" s="24" t="s">
        <v>289</v>
      </c>
      <c r="H510" s="18">
        <v>33000</v>
      </c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3116202</v>
      </c>
      <c r="G512" s="24" t="s">
        <v>289</v>
      </c>
      <c r="H512" s="18">
        <v>3040407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38685</v>
      </c>
      <c r="G513" s="24" t="s">
        <v>289</v>
      </c>
      <c r="H513" s="18">
        <v>32645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3187887</v>
      </c>
      <c r="G516" s="42">
        <f>SUM(G510:G515)</f>
        <v>0</v>
      </c>
      <c r="H516" s="42">
        <f>SUM(H510:H515)</f>
        <v>3106052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103578.16</v>
      </c>
      <c r="G520" s="18">
        <v>28596.86</v>
      </c>
      <c r="H520" s="18">
        <v>784.9</v>
      </c>
      <c r="I520" s="18">
        <v>620.05999999999995</v>
      </c>
      <c r="J520" s="18"/>
      <c r="K520" s="18"/>
      <c r="L520" s="88">
        <f>SUM(F520:K520)</f>
        <v>133579.98000000001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82251.600000000006</v>
      </c>
      <c r="I521" s="18">
        <v>154.94999999999999</v>
      </c>
      <c r="J521" s="18"/>
      <c r="K521" s="18"/>
      <c r="L521" s="88">
        <f>SUM(F521:K521)</f>
        <v>82406.55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51685.62</v>
      </c>
      <c r="G522" s="18">
        <v>24461.1</v>
      </c>
      <c r="H522" s="18">
        <v>34916.269999999997</v>
      </c>
      <c r="I522" s="18">
        <v>63.87</v>
      </c>
      <c r="J522" s="18"/>
      <c r="K522" s="18"/>
      <c r="L522" s="88">
        <f>SUM(F522:K522)</f>
        <v>111126.85999999999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155263.78</v>
      </c>
      <c r="G523" s="108">
        <f t="shared" ref="G523:L523" si="36">SUM(G520:G522)</f>
        <v>53057.96</v>
      </c>
      <c r="H523" s="108">
        <f t="shared" si="36"/>
        <v>117952.76999999999</v>
      </c>
      <c r="I523" s="108">
        <f t="shared" si="36"/>
        <v>838.88</v>
      </c>
      <c r="J523" s="108">
        <f t="shared" si="36"/>
        <v>0</v>
      </c>
      <c r="K523" s="108">
        <f t="shared" si="36"/>
        <v>0</v>
      </c>
      <c r="L523" s="89">
        <f t="shared" si="36"/>
        <v>327113.39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104855.56</v>
      </c>
      <c r="I525" s="18"/>
      <c r="J525" s="18"/>
      <c r="K525" s="18"/>
      <c r="L525" s="88">
        <f>SUM(F525:K525)</f>
        <v>104855.56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v>13166.32</v>
      </c>
      <c r="I526" s="18"/>
      <c r="J526" s="18"/>
      <c r="K526" s="18"/>
      <c r="L526" s="88">
        <f>SUM(F526:K526)</f>
        <v>13166.32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1726.84</v>
      </c>
      <c r="I527" s="18"/>
      <c r="J527" s="18"/>
      <c r="K527" s="18"/>
      <c r="L527" s="88">
        <f>SUM(F527:K527)</f>
        <v>1726.84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119748.72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119748.72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5581.63</v>
      </c>
      <c r="I530" s="18"/>
      <c r="J530" s="18"/>
      <c r="K530" s="18"/>
      <c r="L530" s="88">
        <f>SUM(F530:K530)</f>
        <v>5581.63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8213.1</v>
      </c>
      <c r="I531" s="18"/>
      <c r="J531" s="18"/>
      <c r="K531" s="18"/>
      <c r="L531" s="88">
        <f>SUM(F531:K531)</f>
        <v>8213.1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9761.02</v>
      </c>
      <c r="I532" s="18"/>
      <c r="J532" s="18"/>
      <c r="K532" s="18"/>
      <c r="L532" s="88">
        <f>SUM(F532:K532)</f>
        <v>9761.02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23555.75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23555.75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236</v>
      </c>
      <c r="I540" s="18"/>
      <c r="J540" s="18"/>
      <c r="K540" s="18"/>
      <c r="L540" s="88">
        <f>SUM(F540:K540)</f>
        <v>236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21142.5</v>
      </c>
      <c r="I541" s="18"/>
      <c r="J541" s="18"/>
      <c r="K541" s="18"/>
      <c r="L541" s="88">
        <f>SUM(F541:K541)</f>
        <v>21142.5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3610</v>
      </c>
      <c r="I542" s="18"/>
      <c r="J542" s="18"/>
      <c r="K542" s="18"/>
      <c r="L542" s="88">
        <f>SUM(F542:K542)</f>
        <v>3610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24988.5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24988.5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155263.78</v>
      </c>
      <c r="G544" s="89">
        <f t="shared" ref="G544:L544" si="41">G523+G528+G533+G538+G543</f>
        <v>53057.96</v>
      </c>
      <c r="H544" s="89">
        <f t="shared" si="41"/>
        <v>286245.74</v>
      </c>
      <c r="I544" s="89">
        <f t="shared" si="41"/>
        <v>838.88</v>
      </c>
      <c r="J544" s="89">
        <f t="shared" si="41"/>
        <v>0</v>
      </c>
      <c r="K544" s="89">
        <f t="shared" si="41"/>
        <v>0</v>
      </c>
      <c r="L544" s="89">
        <f t="shared" si="41"/>
        <v>495406.36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133579.98000000001</v>
      </c>
      <c r="G548" s="87">
        <f>L525</f>
        <v>104855.56</v>
      </c>
      <c r="H548" s="87">
        <f>L530</f>
        <v>5581.63</v>
      </c>
      <c r="I548" s="87">
        <f>L535</f>
        <v>0</v>
      </c>
      <c r="J548" s="87">
        <f>L540</f>
        <v>236</v>
      </c>
      <c r="K548" s="87">
        <f>SUM(F548:J548)</f>
        <v>244253.17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82406.55</v>
      </c>
      <c r="G549" s="87">
        <f>L526</f>
        <v>13166.32</v>
      </c>
      <c r="H549" s="87">
        <f>L531</f>
        <v>8213.1</v>
      </c>
      <c r="I549" s="87">
        <f>L536</f>
        <v>0</v>
      </c>
      <c r="J549" s="87">
        <f>L541</f>
        <v>21142.5</v>
      </c>
      <c r="K549" s="87">
        <f>SUM(F549:J549)</f>
        <v>124928.47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111126.85999999999</v>
      </c>
      <c r="G550" s="87">
        <f>L527</f>
        <v>1726.84</v>
      </c>
      <c r="H550" s="87">
        <f>L532</f>
        <v>9761.02</v>
      </c>
      <c r="I550" s="87">
        <f>L537</f>
        <v>0</v>
      </c>
      <c r="J550" s="87">
        <f>L542</f>
        <v>3610</v>
      </c>
      <c r="K550" s="87">
        <f>SUM(F550:J550)</f>
        <v>126224.71999999999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327113.39</v>
      </c>
      <c r="G551" s="89">
        <f t="shared" si="42"/>
        <v>119748.72</v>
      </c>
      <c r="H551" s="89">
        <f t="shared" si="42"/>
        <v>23555.75</v>
      </c>
      <c r="I551" s="89">
        <f t="shared" si="42"/>
        <v>0</v>
      </c>
      <c r="J551" s="89">
        <f t="shared" si="42"/>
        <v>24988.5</v>
      </c>
      <c r="K551" s="89">
        <f t="shared" si="42"/>
        <v>495406.36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337428.8</v>
      </c>
      <c r="H574" s="18">
        <v>628362.89</v>
      </c>
      <c r="I574" s="87">
        <f>SUM(F574:H574)</f>
        <v>965791.69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702.3</v>
      </c>
      <c r="G577" s="18"/>
      <c r="H577" s="18">
        <f>342+1863.1</f>
        <v>2205.1</v>
      </c>
      <c r="I577" s="87">
        <f t="shared" si="47"/>
        <v>2907.3999999999996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146879.01*0.511</f>
        <v>75055.174110000007</v>
      </c>
      <c r="I590" s="18">
        <f>146879.01*0.177</f>
        <v>25997.584770000001</v>
      </c>
      <c r="J590" s="18">
        <f>146879.01*0.312</f>
        <v>45826.251120000001</v>
      </c>
      <c r="K590" s="104">
        <f t="shared" ref="K590:K596" si="48">SUM(H590:J590)</f>
        <v>146879.01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236</v>
      </c>
      <c r="I591" s="18">
        <v>21142.5</v>
      </c>
      <c r="J591" s="18">
        <v>3610</v>
      </c>
      <c r="K591" s="104">
        <f t="shared" si="48"/>
        <v>24988.5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1487.5</v>
      </c>
      <c r="I594" s="18"/>
      <c r="J594" s="18"/>
      <c r="K594" s="104">
        <f t="shared" si="48"/>
        <v>1487.5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76778.674110000007</v>
      </c>
      <c r="I597" s="108">
        <f>SUM(I590:I596)</f>
        <v>47140.084770000001</v>
      </c>
      <c r="J597" s="108">
        <f>SUM(J590:J596)</f>
        <v>49436.251120000001</v>
      </c>
      <c r="K597" s="108">
        <f>SUM(K590:K596)</f>
        <v>173355.01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25046.45+2994.4</f>
        <v>28040.850000000002</v>
      </c>
      <c r="I603" s="18"/>
      <c r="J603" s="18"/>
      <c r="K603" s="104">
        <f>SUM(H603:J603)</f>
        <v>28040.850000000002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28040.850000000002</v>
      </c>
      <c r="I604" s="108">
        <f>SUM(I601:I603)</f>
        <v>0</v>
      </c>
      <c r="J604" s="108">
        <f>SUM(J601:J603)</f>
        <v>0</v>
      </c>
      <c r="K604" s="108">
        <f>SUM(K601:K603)</f>
        <v>28040.850000000002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284547.65000000002</v>
      </c>
      <c r="H616" s="109">
        <f>SUM(F51)</f>
        <v>284547.65000000002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3436.17</v>
      </c>
      <c r="H617" s="109">
        <f>SUM(G51)</f>
        <v>3436.17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10118.01</v>
      </c>
      <c r="H618" s="109">
        <f>SUM(H51)</f>
        <v>10118.009999999998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230497.28</v>
      </c>
      <c r="H620" s="109">
        <f>SUM(J51)</f>
        <v>230497.28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277750.34000000003</v>
      </c>
      <c r="H621" s="109">
        <f>F475</f>
        <v>277750.33999999985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2346.9899999999998</v>
      </c>
      <c r="H622" s="109">
        <f>G475</f>
        <v>2346.9900000000052</v>
      </c>
      <c r="I622" s="121" t="s">
        <v>102</v>
      </c>
      <c r="J622" s="109">
        <f t="shared" si="50"/>
        <v>-5.4569682106375694E-12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230497.28</v>
      </c>
      <c r="H625" s="109">
        <f>J475</f>
        <v>230497.28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3013416.4000000004</v>
      </c>
      <c r="H626" s="104">
        <f>SUM(F467)</f>
        <v>3013416.4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46052.399999999994</v>
      </c>
      <c r="H627" s="104">
        <f>SUM(G467)</f>
        <v>46052.4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84608.349999999991</v>
      </c>
      <c r="H628" s="104">
        <f>SUM(H467)</f>
        <v>84608.35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5169.28</v>
      </c>
      <c r="H630" s="104">
        <f>SUM(J467)</f>
        <v>5169.28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2822163.4600000004</v>
      </c>
      <c r="H631" s="104">
        <f>SUM(F471)</f>
        <v>2822163.46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84608.35</v>
      </c>
      <c r="H632" s="104">
        <f>SUM(H471)</f>
        <v>84608.35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4781.24</v>
      </c>
      <c r="H633" s="104">
        <f>I368</f>
        <v>4781.24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45795.24</v>
      </c>
      <c r="H634" s="104">
        <f>SUM(G471)</f>
        <v>45795.24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5169.28</v>
      </c>
      <c r="H636" s="164">
        <f>SUM(J467)</f>
        <v>5169.28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52168.52</v>
      </c>
      <c r="H638" s="104">
        <f>SUM(F460)</f>
        <v>52168.52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178328.76</v>
      </c>
      <c r="H639" s="104">
        <f>SUM(G460)</f>
        <v>178328.76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230497.28</v>
      </c>
      <c r="H641" s="104">
        <f>SUM(I460)</f>
        <v>230497.28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169.28</v>
      </c>
      <c r="H643" s="104">
        <f>H407</f>
        <v>169.28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</v>
      </c>
      <c r="H644" s="104">
        <f>G407</f>
        <v>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5169.28</v>
      </c>
      <c r="H645" s="104">
        <f>L407</f>
        <v>5169.28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173355.01</v>
      </c>
      <c r="H646" s="104">
        <f>L207+L225+L243</f>
        <v>173355.01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28040.850000000002</v>
      </c>
      <c r="H647" s="104">
        <f>(J256+J337)-(J254+J335)</f>
        <v>28040.850000000002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76778.674110000007</v>
      </c>
      <c r="H648" s="104">
        <f>H597</f>
        <v>76778.674110000007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47140.084770000001</v>
      </c>
      <c r="H649" s="104">
        <f>I597</f>
        <v>47140.084770000001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49436.251119999994</v>
      </c>
      <c r="H650" s="104">
        <f>J597</f>
        <v>49436.251120000001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</v>
      </c>
      <c r="H654" s="104">
        <f>K265+K346</f>
        <v>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1388575.4272100001</v>
      </c>
      <c r="G659" s="19">
        <f>(L228+L308+L358)</f>
        <v>512651.37317000004</v>
      </c>
      <c r="H659" s="19">
        <f>(L246+L327+L359)</f>
        <v>816423.94961999997</v>
      </c>
      <c r="I659" s="19">
        <f>SUM(F659:H659)</f>
        <v>2717650.75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23900.51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23900.51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76778.674110000007</v>
      </c>
      <c r="G661" s="19">
        <f>(L225+L305)-(J225+J305)</f>
        <v>47140.084770000001</v>
      </c>
      <c r="H661" s="19">
        <f>(L243+L324)-(J243+J324)</f>
        <v>49436.251119999994</v>
      </c>
      <c r="I661" s="19">
        <f>SUM(F661:H661)</f>
        <v>173355.01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28743.15</v>
      </c>
      <c r="G662" s="199">
        <f>SUM(G574:G586)+SUM(I601:I603)+L611</f>
        <v>337428.8</v>
      </c>
      <c r="H662" s="199">
        <f>SUM(H574:H586)+SUM(J601:J603)+L612</f>
        <v>630567.99</v>
      </c>
      <c r="I662" s="19">
        <f>SUM(F662:H662)</f>
        <v>996739.94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1259153.0931000002</v>
      </c>
      <c r="G663" s="19">
        <f>G659-SUM(G660:G662)</f>
        <v>128082.48840000003</v>
      </c>
      <c r="H663" s="19">
        <f>H659-SUM(H660:H662)</f>
        <v>136419.70849999995</v>
      </c>
      <c r="I663" s="19">
        <f>I659-SUM(I660:I662)</f>
        <v>1523655.29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98.98</v>
      </c>
      <c r="G664" s="248"/>
      <c r="H664" s="248"/>
      <c r="I664" s="19">
        <f>SUM(F664:H664)</f>
        <v>98.98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12721.29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15393.57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-128082.49</v>
      </c>
      <c r="H668" s="18">
        <v>-136419.71</v>
      </c>
      <c r="I668" s="19">
        <f>SUM(F668:H668)</f>
        <v>-264502.2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12721.29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12721.29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Milan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359990.77</v>
      </c>
      <c r="C9" s="229">
        <f>'DOE25'!G196+'DOE25'!G214+'DOE25'!G232+'DOE25'!G275+'DOE25'!G294+'DOE25'!G313</f>
        <v>152469.35999999999</v>
      </c>
    </row>
    <row r="10" spans="1:3" x14ac:dyDescent="0.2">
      <c r="A10" t="s">
        <v>779</v>
      </c>
      <c r="B10" s="240">
        <v>338221.37</v>
      </c>
      <c r="C10" s="240">
        <v>150652.4</v>
      </c>
    </row>
    <row r="11" spans="1:3" x14ac:dyDescent="0.2">
      <c r="A11" t="s">
        <v>780</v>
      </c>
      <c r="B11" s="240">
        <v>14869.19</v>
      </c>
      <c r="C11" s="240">
        <v>1241.04</v>
      </c>
    </row>
    <row r="12" spans="1:3" x14ac:dyDescent="0.2">
      <c r="A12" t="s">
        <v>781</v>
      </c>
      <c r="B12" s="240">
        <v>6900.21</v>
      </c>
      <c r="C12" s="240">
        <v>575.91999999999996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359990.77</v>
      </c>
      <c r="C13" s="231">
        <f>SUM(C10:C12)</f>
        <v>152469.36000000002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146464</v>
      </c>
      <c r="C18" s="229">
        <f>'DOE25'!G197+'DOE25'!G215+'DOE25'!G233+'DOE25'!G276+'DOE25'!G295+'DOE25'!G314</f>
        <v>49375.509999999995</v>
      </c>
    </row>
    <row r="19" spans="1:3" x14ac:dyDescent="0.2">
      <c r="A19" t="s">
        <v>779</v>
      </c>
      <c r="B19" s="240">
        <v>86246</v>
      </c>
      <c r="C19" s="240">
        <v>44141.95</v>
      </c>
    </row>
    <row r="20" spans="1:3" x14ac:dyDescent="0.2">
      <c r="A20" t="s">
        <v>780</v>
      </c>
      <c r="B20" s="240">
        <v>58363.35</v>
      </c>
      <c r="C20" s="240">
        <v>5072.37</v>
      </c>
    </row>
    <row r="21" spans="1:3" x14ac:dyDescent="0.2">
      <c r="A21" t="s">
        <v>781</v>
      </c>
      <c r="B21" s="240">
        <v>1854.65</v>
      </c>
      <c r="C21" s="240">
        <v>161.19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146464</v>
      </c>
      <c r="C22" s="231">
        <f>SUM(C19:C21)</f>
        <v>49375.51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8799.7799999999988</v>
      </c>
      <c r="C36" s="235">
        <f>'DOE25'!G199+'DOE25'!G217+'DOE25'!G235+'DOE25'!G278+'DOE25'!G297+'DOE25'!G316</f>
        <v>3682.45</v>
      </c>
    </row>
    <row r="37" spans="1:3" x14ac:dyDescent="0.2">
      <c r="A37" t="s">
        <v>779</v>
      </c>
      <c r="B37" s="240">
        <v>8308.9</v>
      </c>
      <c r="C37" s="240">
        <v>3638.4</v>
      </c>
    </row>
    <row r="38" spans="1:3" x14ac:dyDescent="0.2">
      <c r="A38" t="s">
        <v>780</v>
      </c>
      <c r="B38" s="240">
        <v>490.88</v>
      </c>
      <c r="C38" s="240">
        <v>44.05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8799.7799999999988</v>
      </c>
      <c r="C40" s="231">
        <f>SUM(C37:C39)</f>
        <v>3682.4500000000003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Milan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1757555.1</v>
      </c>
      <c r="D5" s="20">
        <f>SUM('DOE25'!L196:L199)+SUM('DOE25'!L214:L217)+SUM('DOE25'!L232:L235)-F5-G5</f>
        <v>1742240.27</v>
      </c>
      <c r="E5" s="243"/>
      <c r="F5" s="255">
        <f>SUM('DOE25'!J196:J199)+SUM('DOE25'!J214:J217)+SUM('DOE25'!J232:J235)</f>
        <v>14928.83</v>
      </c>
      <c r="G5" s="53">
        <f>SUM('DOE25'!K196:K199)+SUM('DOE25'!K214:K217)+SUM('DOE25'!K232:K235)</f>
        <v>386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154882.11000000002</v>
      </c>
      <c r="D6" s="20">
        <f>'DOE25'!L201+'DOE25'!L219+'DOE25'!L237-F6-G6</f>
        <v>154882.11000000002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53860.439999999995</v>
      </c>
      <c r="D7" s="20">
        <f>'DOE25'!L202+'DOE25'!L220+'DOE25'!L238-F7-G7</f>
        <v>47333.75</v>
      </c>
      <c r="E7" s="243"/>
      <c r="F7" s="255">
        <f>'DOE25'!J202+'DOE25'!J220+'DOE25'!J238</f>
        <v>5713.99</v>
      </c>
      <c r="G7" s="53">
        <f>'DOE25'!K202+'DOE25'!K220+'DOE25'!K238</f>
        <v>812.7</v>
      </c>
      <c r="H7" s="259"/>
    </row>
    <row r="8" spans="1:9" x14ac:dyDescent="0.2">
      <c r="A8" s="32">
        <v>2300</v>
      </c>
      <c r="B8" t="s">
        <v>802</v>
      </c>
      <c r="C8" s="245">
        <f t="shared" si="0"/>
        <v>90023.849999999991</v>
      </c>
      <c r="D8" s="243"/>
      <c r="E8" s="20">
        <f>'DOE25'!L203+'DOE25'!L221+'DOE25'!L239-F8-G8-D9-D11</f>
        <v>87151.43</v>
      </c>
      <c r="F8" s="255">
        <f>'DOE25'!J203+'DOE25'!J221+'DOE25'!J239</f>
        <v>0</v>
      </c>
      <c r="G8" s="53">
        <f>'DOE25'!K203+'DOE25'!K221+'DOE25'!K239</f>
        <v>2872.42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12416.3</v>
      </c>
      <c r="D9" s="244">
        <v>12416.3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4674.79</v>
      </c>
      <c r="D10" s="243"/>
      <c r="E10" s="244">
        <f>4200+474.79</f>
        <v>4674.79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23436.15</v>
      </c>
      <c r="D11" s="244">
        <v>23436.15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139612.69999999998</v>
      </c>
      <c r="D12" s="20">
        <f>'DOE25'!L204+'DOE25'!L222+'DOE25'!L240-F12-G12</f>
        <v>134469.16</v>
      </c>
      <c r="E12" s="243"/>
      <c r="F12" s="255">
        <f>'DOE25'!J204+'DOE25'!J222+'DOE25'!J240</f>
        <v>1288.99</v>
      </c>
      <c r="G12" s="53">
        <f>'DOE25'!K204+'DOE25'!K222+'DOE25'!K240</f>
        <v>3854.55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184088.35</v>
      </c>
      <c r="D14" s="20">
        <f>'DOE25'!L206+'DOE25'!L224+'DOE25'!L242-F14-G14</f>
        <v>181449.31</v>
      </c>
      <c r="E14" s="243"/>
      <c r="F14" s="255">
        <f>'DOE25'!J206+'DOE25'!J224+'DOE25'!J242</f>
        <v>2639.04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173355.01</v>
      </c>
      <c r="D15" s="20">
        <f>'DOE25'!L207+'DOE25'!L225+'DOE25'!L243-F15-G15</f>
        <v>173355.01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5954.45</v>
      </c>
      <c r="D19" s="20">
        <f>'DOE25'!L252-F19-G19</f>
        <v>5804.45</v>
      </c>
      <c r="E19" s="243"/>
      <c r="F19" s="255">
        <f>'DOE25'!J252</f>
        <v>0</v>
      </c>
      <c r="G19" s="53">
        <f>'DOE25'!K252</f>
        <v>150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216420</v>
      </c>
      <c r="D25" s="243"/>
      <c r="E25" s="243"/>
      <c r="F25" s="258"/>
      <c r="G25" s="256"/>
      <c r="H25" s="257">
        <f>'DOE25'!L259+'DOE25'!L260+'DOE25'!L340+'DOE25'!L341</f>
        <v>216420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41014</v>
      </c>
      <c r="D29" s="20">
        <f>'DOE25'!L357+'DOE25'!L358+'DOE25'!L359-'DOE25'!I366-F29-G29</f>
        <v>41014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82625.5</v>
      </c>
      <c r="D31" s="20">
        <f>'DOE25'!L289+'DOE25'!L308+'DOE25'!L327+'DOE25'!L332+'DOE25'!L333+'DOE25'!L334-F31-G31</f>
        <v>79155.5</v>
      </c>
      <c r="E31" s="243"/>
      <c r="F31" s="255">
        <f>'DOE25'!J289+'DOE25'!J308+'DOE25'!J327+'DOE25'!J332+'DOE25'!J333+'DOE25'!J334</f>
        <v>3470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2595556.0100000007</v>
      </c>
      <c r="E33" s="246">
        <f>SUM(E5:E31)</f>
        <v>91826.219999999987</v>
      </c>
      <c r="F33" s="246">
        <f>SUM(F5:F31)</f>
        <v>28040.850000000002</v>
      </c>
      <c r="G33" s="246">
        <f>SUM(G5:G31)</f>
        <v>8075.67</v>
      </c>
      <c r="H33" s="246">
        <f>SUM(H5:H31)</f>
        <v>216420</v>
      </c>
    </row>
    <row r="35" spans="2:8" ht="12" thickBot="1" x14ac:dyDescent="0.25">
      <c r="B35" s="253" t="s">
        <v>847</v>
      </c>
      <c r="D35" s="254">
        <f>E33</f>
        <v>91826.219999999987</v>
      </c>
      <c r="E35" s="249"/>
    </row>
    <row r="36" spans="2:8" ht="12" thickTop="1" x14ac:dyDescent="0.2">
      <c r="B36" t="s">
        <v>815</v>
      </c>
      <c r="D36" s="20">
        <f>D33</f>
        <v>2595556.0100000007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Milan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40422.67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24041.05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10336.15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20962.78</v>
      </c>
      <c r="D12" s="95">
        <f>'DOE25'!G13</f>
        <v>2982.62</v>
      </c>
      <c r="E12" s="95">
        <f>'DOE25'!H13</f>
        <v>10118.01</v>
      </c>
      <c r="F12" s="95">
        <f>'DOE25'!I13</f>
        <v>0</v>
      </c>
      <c r="G12" s="95">
        <f>'DOE25'!J13</f>
        <v>230497.28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453.55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188785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284547.65000000002</v>
      </c>
      <c r="D18" s="41">
        <f>SUM(D8:D17)</f>
        <v>3436.17</v>
      </c>
      <c r="E18" s="41">
        <f>SUM(E8:E17)</f>
        <v>10118.01</v>
      </c>
      <c r="F18" s="41">
        <f>SUM(F8:F17)</f>
        <v>0</v>
      </c>
      <c r="G18" s="41">
        <f>SUM(G8:G17)</f>
        <v>230497.28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1089.18</v>
      </c>
      <c r="E21" s="95">
        <f>'DOE25'!H22</f>
        <v>9246.9699999999993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6797.3099999999995</v>
      </c>
      <c r="D23" s="95">
        <f>'DOE25'!G24</f>
        <v>0</v>
      </c>
      <c r="E23" s="95">
        <f>'DOE25'!H24</f>
        <v>73.3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797.74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6797.3099999999995</v>
      </c>
      <c r="D31" s="41">
        <f>SUM(D21:D30)</f>
        <v>1089.18</v>
      </c>
      <c r="E31" s="41">
        <f>SUM(E21:E30)</f>
        <v>10118.009999999998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2346.9899999999998</v>
      </c>
      <c r="E46" s="95">
        <f>'DOE25'!H47</f>
        <v>0</v>
      </c>
      <c r="F46" s="95">
        <f>'DOE25'!I47</f>
        <v>0</v>
      </c>
      <c r="G46" s="95">
        <f>'DOE25'!J47</f>
        <v>230497.28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271750.34000000003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277750.34000000003</v>
      </c>
      <c r="D49" s="41">
        <f>SUM(D34:D48)</f>
        <v>2346.9899999999998</v>
      </c>
      <c r="E49" s="41">
        <f>SUM(E34:E48)</f>
        <v>0</v>
      </c>
      <c r="F49" s="41">
        <f>SUM(F34:F48)</f>
        <v>0</v>
      </c>
      <c r="G49" s="41">
        <f>SUM(G34:G48)</f>
        <v>230497.28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284547.65000000002</v>
      </c>
      <c r="D50" s="41">
        <f>D49+D31</f>
        <v>3436.17</v>
      </c>
      <c r="E50" s="41">
        <f>E49+E31</f>
        <v>10118.009999999998</v>
      </c>
      <c r="F50" s="41">
        <f>F49+F31</f>
        <v>0</v>
      </c>
      <c r="G50" s="41">
        <f>G49+G31</f>
        <v>230497.28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1295656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146425.1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366.44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169.28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23822.51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63075.360000000008</v>
      </c>
      <c r="D60" s="95">
        <f>SUM('DOE25'!G97:G109)</f>
        <v>78</v>
      </c>
      <c r="E60" s="95">
        <f>SUM('DOE25'!H97:H109)</f>
        <v>10949.11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209866.90000000002</v>
      </c>
      <c r="D61" s="130">
        <f>SUM(D56:D60)</f>
        <v>23900.51</v>
      </c>
      <c r="E61" s="130">
        <f>SUM(E56:E60)</f>
        <v>10949.11</v>
      </c>
      <c r="F61" s="130">
        <f>SUM(F56:F60)</f>
        <v>0</v>
      </c>
      <c r="G61" s="130">
        <f>SUM(G56:G60)</f>
        <v>169.28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1505522.9</v>
      </c>
      <c r="D62" s="22">
        <f>D55+D61</f>
        <v>23900.51</v>
      </c>
      <c r="E62" s="22">
        <f>E55+E61</f>
        <v>10949.11</v>
      </c>
      <c r="F62" s="22">
        <f>F55+F61</f>
        <v>0</v>
      </c>
      <c r="G62" s="22">
        <f>G55+G61</f>
        <v>169.28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1139704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249099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1388803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78251.37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2455.9499999999998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5356.61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80707.319999999992</v>
      </c>
      <c r="D77" s="130">
        <f>SUM(D71:D76)</f>
        <v>5356.61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1469510.32</v>
      </c>
      <c r="D80" s="130">
        <f>SUM(D78:D79)+D77+D69</f>
        <v>5356.61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31844.45</v>
      </c>
      <c r="D87" s="95">
        <f>SUM('DOE25'!G152:G160)</f>
        <v>16795.28</v>
      </c>
      <c r="E87" s="95">
        <f>SUM('DOE25'!H152:H160)</f>
        <v>73659.239999999991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6538.73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38383.18</v>
      </c>
      <c r="D90" s="131">
        <f>SUM(D84:D89)</f>
        <v>16795.28</v>
      </c>
      <c r="E90" s="131">
        <f>SUM(E84:E89)</f>
        <v>73659.239999999991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</v>
      </c>
    </row>
    <row r="103" spans="1:7" ht="12.75" thickTop="1" thickBot="1" x14ac:dyDescent="0.25">
      <c r="A103" s="33" t="s">
        <v>765</v>
      </c>
      <c r="C103" s="86">
        <f>C62+C80+C90+C102</f>
        <v>3013416.4</v>
      </c>
      <c r="D103" s="86">
        <f>D62+D80+D90+D102</f>
        <v>46052.399999999994</v>
      </c>
      <c r="E103" s="86">
        <f>E62+E80+E90+E102</f>
        <v>84608.349999999991</v>
      </c>
      <c r="F103" s="86">
        <f>F62+F80+F90+F102</f>
        <v>0</v>
      </c>
      <c r="G103" s="86">
        <f>G62+G80+G102</f>
        <v>5169.28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1458696.52</v>
      </c>
      <c r="D108" s="24" t="s">
        <v>289</v>
      </c>
      <c r="E108" s="95">
        <f>('DOE25'!L275)+('DOE25'!L294)+('DOE25'!L313)</f>
        <v>53678.99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279564.31</v>
      </c>
      <c r="D109" s="24" t="s">
        <v>289</v>
      </c>
      <c r="E109" s="95">
        <f>('DOE25'!L276)+('DOE25'!L295)+('DOE25'!L314)</f>
        <v>28254.81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19294.27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5954.45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1763509.55</v>
      </c>
      <c r="D114" s="86">
        <f>SUM(D108:D113)</f>
        <v>0</v>
      </c>
      <c r="E114" s="86">
        <f>SUM(E108:E113)</f>
        <v>81933.8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154882.11000000002</v>
      </c>
      <c r="D117" s="24" t="s">
        <v>289</v>
      </c>
      <c r="E117" s="95">
        <f>+('DOE25'!L280)+('DOE25'!L299)+('DOE25'!L318)</f>
        <v>511.7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53860.439999999995</v>
      </c>
      <c r="D118" s="24" t="s">
        <v>289</v>
      </c>
      <c r="E118" s="95">
        <f>+('DOE25'!L281)+('DOE25'!L300)+('DOE25'!L319)</f>
        <v>180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125876.3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139612.69999999998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184088.35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173355.01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45795.24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831674.91</v>
      </c>
      <c r="D127" s="86">
        <f>SUM(D117:D126)</f>
        <v>45795.24</v>
      </c>
      <c r="E127" s="86">
        <f>SUM(E117:E126)</f>
        <v>691.7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175000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41420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38.21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5131.07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-169.27999999999975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5559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1982.85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226979</v>
      </c>
      <c r="D143" s="141">
        <f>SUM(D129:D142)</f>
        <v>0</v>
      </c>
      <c r="E143" s="141">
        <f>SUM(E129:E142)</f>
        <v>1982.85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2822163.46</v>
      </c>
      <c r="D144" s="86">
        <f>(D114+D127+D143)</f>
        <v>45795.24</v>
      </c>
      <c r="E144" s="86">
        <f>(E114+E127+E143)</f>
        <v>84608.35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06/2002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07/2017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2600000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4.38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1025000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1025000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175000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175000</v>
      </c>
    </row>
    <row r="158" spans="1:9" x14ac:dyDescent="0.2">
      <c r="A158" s="22" t="s">
        <v>35</v>
      </c>
      <c r="B158" s="137">
        <f>'DOE25'!F497</f>
        <v>850000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850000</v>
      </c>
    </row>
    <row r="159" spans="1:9" x14ac:dyDescent="0.2">
      <c r="A159" s="22" t="s">
        <v>36</v>
      </c>
      <c r="B159" s="137">
        <f>'DOE25'!F498</f>
        <v>94265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94265</v>
      </c>
    </row>
    <row r="160" spans="1:9" x14ac:dyDescent="0.2">
      <c r="A160" s="22" t="s">
        <v>37</v>
      </c>
      <c r="B160" s="137">
        <f>'DOE25'!F499</f>
        <v>944265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944265</v>
      </c>
    </row>
    <row r="161" spans="1:7" x14ac:dyDescent="0.2">
      <c r="A161" s="22" t="s">
        <v>38</v>
      </c>
      <c r="B161" s="137">
        <f>'DOE25'!F500</f>
        <v>170000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170000</v>
      </c>
    </row>
    <row r="162" spans="1:7" x14ac:dyDescent="0.2">
      <c r="A162" s="22" t="s">
        <v>39</v>
      </c>
      <c r="B162" s="137">
        <f>'DOE25'!F501</f>
        <v>33830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33830</v>
      </c>
    </row>
    <row r="163" spans="1:7" x14ac:dyDescent="0.2">
      <c r="A163" s="22" t="s">
        <v>246</v>
      </c>
      <c r="B163" s="137">
        <f>'DOE25'!F502</f>
        <v>203830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203830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Milan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12721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12721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1512376</v>
      </c>
      <c r="D10" s="182">
        <f>ROUND((C10/$C$28)*100,1)</f>
        <v>55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307819</v>
      </c>
      <c r="D11" s="182">
        <f>ROUND((C11/$C$28)*100,1)</f>
        <v>11.2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19294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155394</v>
      </c>
      <c r="D15" s="182">
        <f t="shared" ref="D15:D27" si="0">ROUND((C15/$C$28)*100,1)</f>
        <v>5.7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54040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125876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139613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184088</v>
      </c>
      <c r="D20" s="182">
        <f t="shared" si="0"/>
        <v>6.7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173355</v>
      </c>
      <c r="D21" s="182">
        <f t="shared" si="0"/>
        <v>6.3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5954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ROUND('DOE25'!L260+'DOE25'!L341,0)</f>
        <v>41420</v>
      </c>
      <c r="D25" s="182">
        <f t="shared" si="0"/>
        <v>1.5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7541.85</v>
      </c>
      <c r="D26" s="182">
        <f t="shared" si="0"/>
        <v>0.3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21894.49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2748665.3400000003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2748665.3400000003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175000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1295656</v>
      </c>
      <c r="D35" s="182">
        <f t="shared" ref="D35:D40" si="1">ROUND((C35/$C$41)*100,1)</f>
        <v>41.5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220985.29000000027</v>
      </c>
      <c r="D36" s="182">
        <f t="shared" si="1"/>
        <v>7.1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1388803</v>
      </c>
      <c r="D37" s="182">
        <f t="shared" si="1"/>
        <v>44.5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86064</v>
      </c>
      <c r="D38" s="182">
        <f t="shared" si="1"/>
        <v>2.8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128838</v>
      </c>
      <c r="D39" s="182">
        <f t="shared" si="1"/>
        <v>4.0999999999999996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3120346.29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Milan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302">
        <v>9</v>
      </c>
      <c r="B4" s="303">
        <v>2</v>
      </c>
      <c r="C4" s="286" t="s">
        <v>912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4:M4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2013-09-16T13:28:19Z</cp:lastPrinted>
  <dcterms:created xsi:type="dcterms:W3CDTF">1997-12-04T19:04:30Z</dcterms:created>
  <dcterms:modified xsi:type="dcterms:W3CDTF">2013-09-16T13:29:05Z</dcterms:modified>
</cp:coreProperties>
</file>