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J468" i="1" l="1"/>
  <c r="F581" i="1"/>
  <c r="G574" i="1"/>
  <c r="G464" i="1"/>
  <c r="J471" i="1"/>
  <c r="G471" i="1"/>
  <c r="J467" i="1"/>
  <c r="H467" i="1"/>
  <c r="G467" i="1"/>
  <c r="F467" i="1"/>
  <c r="G458" i="1"/>
  <c r="H399" i="1"/>
  <c r="H395" i="1"/>
  <c r="F367" i="1"/>
  <c r="F366" i="1"/>
  <c r="G47" i="1" l="1"/>
  <c r="C37" i="10" l="1"/>
  <c r="F40" i="2" l="1"/>
  <c r="D39" i="2"/>
  <c r="G654" i="1"/>
  <c r="F47" i="2"/>
  <c r="E47" i="2"/>
  <c r="D47" i="2"/>
  <c r="C47" i="2"/>
  <c r="F46" i="2"/>
  <c r="E46" i="2"/>
  <c r="D46" i="2"/>
  <c r="D49" i="2" s="1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C110" i="2" s="1"/>
  <c r="L199" i="1"/>
  <c r="L214" i="1"/>
  <c r="L215" i="1"/>
  <c r="L216" i="1"/>
  <c r="L217" i="1"/>
  <c r="L232" i="1"/>
  <c r="L233" i="1"/>
  <c r="L234" i="1"/>
  <c r="L235" i="1"/>
  <c r="F6" i="13"/>
  <c r="G6" i="13"/>
  <c r="D6" i="13" s="1"/>
  <c r="C6" i="13" s="1"/>
  <c r="L201" i="1"/>
  <c r="L219" i="1"/>
  <c r="L237" i="1"/>
  <c r="F7" i="13"/>
  <c r="G7" i="13"/>
  <c r="D7" i="13" s="1"/>
  <c r="C7" i="13" s="1"/>
  <c r="L202" i="1"/>
  <c r="L220" i="1"/>
  <c r="L238" i="1"/>
  <c r="F12" i="13"/>
  <c r="G12" i="13"/>
  <c r="L204" i="1"/>
  <c r="L222" i="1"/>
  <c r="L240" i="1"/>
  <c r="F14" i="13"/>
  <c r="G14" i="13"/>
  <c r="L206" i="1"/>
  <c r="C20" i="10" s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G660" i="1" s="1"/>
  <c r="L358" i="1"/>
  <c r="L359" i="1"/>
  <c r="I366" i="1"/>
  <c r="J289" i="1"/>
  <c r="J308" i="1"/>
  <c r="J327" i="1"/>
  <c r="K289" i="1"/>
  <c r="K308" i="1"/>
  <c r="K327" i="1"/>
  <c r="L275" i="1"/>
  <c r="E108" i="2" s="1"/>
  <c r="L276" i="1"/>
  <c r="L277" i="1"/>
  <c r="L278" i="1"/>
  <c r="E111" i="2" s="1"/>
  <c r="L280" i="1"/>
  <c r="L281" i="1"/>
  <c r="L282" i="1"/>
  <c r="E119" i="2" s="1"/>
  <c r="L283" i="1"/>
  <c r="E120" i="2" s="1"/>
  <c r="L284" i="1"/>
  <c r="E121" i="2" s="1"/>
  <c r="L285" i="1"/>
  <c r="L286" i="1"/>
  <c r="E123" i="2" s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E131" i="2" s="1"/>
  <c r="L254" i="1"/>
  <c r="F22" i="13" s="1"/>
  <c r="C22" i="13" s="1"/>
  <c r="L335" i="1"/>
  <c r="C11" i="13"/>
  <c r="C10" i="13"/>
  <c r="C9" i="13"/>
  <c r="L360" i="1"/>
  <c r="B4" i="12"/>
  <c r="B36" i="12"/>
  <c r="C36" i="12"/>
  <c r="B40" i="12"/>
  <c r="A40" i="12" s="1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F110" i="1"/>
  <c r="F111" i="1" s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F168" i="1" s="1"/>
  <c r="G146" i="1"/>
  <c r="G161" i="1"/>
  <c r="H146" i="1"/>
  <c r="H161" i="1"/>
  <c r="H168" i="1" s="1"/>
  <c r="I146" i="1"/>
  <c r="I161" i="1"/>
  <c r="C16" i="10"/>
  <c r="L249" i="1"/>
  <c r="L331" i="1"/>
  <c r="C23" i="10" s="1"/>
  <c r="L253" i="1"/>
  <c r="L267" i="1"/>
  <c r="L268" i="1"/>
  <c r="L348" i="1"/>
  <c r="L349" i="1"/>
  <c r="I664" i="1"/>
  <c r="I669" i="1"/>
  <c r="L246" i="1"/>
  <c r="F660" i="1"/>
  <c r="G661" i="1"/>
  <c r="H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E133" i="2" s="1"/>
  <c r="L344" i="1"/>
  <c r="L345" i="1"/>
  <c r="E136" i="2" s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G551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0" i="2"/>
  <c r="K269" i="1"/>
  <c r="L269" i="1" s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E18" i="2" s="1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E31" i="2" s="1"/>
  <c r="F21" i="2"/>
  <c r="I447" i="1"/>
  <c r="J22" i="1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C61" i="2" s="1"/>
  <c r="C62" i="2" s="1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D80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D90" i="2" s="1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E109" i="2"/>
  <c r="E110" i="2"/>
  <c r="C111" i="2"/>
  <c r="C112" i="2"/>
  <c r="E112" i="2"/>
  <c r="C113" i="2"/>
  <c r="E113" i="2"/>
  <c r="D114" i="2"/>
  <c r="F114" i="2"/>
  <c r="G114" i="2"/>
  <c r="C117" i="2"/>
  <c r="E117" i="2"/>
  <c r="C118" i="2"/>
  <c r="E118" i="2"/>
  <c r="C119" i="2"/>
  <c r="E122" i="2"/>
  <c r="C124" i="2"/>
  <c r="D126" i="2"/>
  <c r="D127" i="2" s="1"/>
  <c r="F127" i="2"/>
  <c r="G127" i="2"/>
  <c r="E129" i="2"/>
  <c r="F129" i="2"/>
  <c r="D133" i="2"/>
  <c r="D143" i="2" s="1"/>
  <c r="F133" i="2"/>
  <c r="K418" i="1"/>
  <c r="K426" i="1"/>
  <c r="K432" i="1"/>
  <c r="L262" i="1"/>
  <c r="C134" i="2" s="1"/>
  <c r="E134" i="2"/>
  <c r="L263" i="1"/>
  <c r="C135" i="2" s="1"/>
  <c r="L264" i="1"/>
  <c r="C136" i="2" s="1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H19" i="1"/>
  <c r="I19" i="1"/>
  <c r="F32" i="1"/>
  <c r="G32" i="1"/>
  <c r="H32" i="1"/>
  <c r="I32" i="1"/>
  <c r="F50" i="1"/>
  <c r="G50" i="1"/>
  <c r="G622" i="1" s="1"/>
  <c r="H50" i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F256" i="1" s="1"/>
  <c r="F270" i="1" s="1"/>
  <c r="G210" i="1"/>
  <c r="G256" i="1" s="1"/>
  <c r="G270" i="1" s="1"/>
  <c r="H210" i="1"/>
  <c r="I210" i="1"/>
  <c r="J210" i="1"/>
  <c r="K210" i="1"/>
  <c r="K256" i="1" s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89" i="1"/>
  <c r="F337" i="1" s="1"/>
  <c r="F351" i="1" s="1"/>
  <c r="G289" i="1"/>
  <c r="G337" i="1" s="1"/>
  <c r="G351" i="1" s="1"/>
  <c r="H289" i="1"/>
  <c r="H337" i="1" s="1"/>
  <c r="H351" i="1" s="1"/>
  <c r="I289" i="1"/>
  <c r="F308" i="1"/>
  <c r="G308" i="1"/>
  <c r="H308" i="1"/>
  <c r="I308" i="1"/>
  <c r="F327" i="1"/>
  <c r="G327" i="1"/>
  <c r="H327" i="1"/>
  <c r="I327" i="1"/>
  <c r="F336" i="1"/>
  <c r="G336" i="1"/>
  <c r="L336" i="1" s="1"/>
  <c r="H336" i="1"/>
  <c r="I336" i="1"/>
  <c r="J336" i="1"/>
  <c r="K336" i="1"/>
  <c r="K337" i="1" s="1"/>
  <c r="F361" i="1"/>
  <c r="G361" i="1"/>
  <c r="H361" i="1"/>
  <c r="I361" i="1"/>
  <c r="G633" i="1" s="1"/>
  <c r="J633" i="1" s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H643" i="1" s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H445" i="1"/>
  <c r="I445" i="1"/>
  <c r="G641" i="1" s="1"/>
  <c r="F451" i="1"/>
  <c r="G451" i="1"/>
  <c r="G460" i="1" s="1"/>
  <c r="H639" i="1" s="1"/>
  <c r="H451" i="1"/>
  <c r="F459" i="1"/>
  <c r="G459" i="1"/>
  <c r="H459" i="1"/>
  <c r="F460" i="1"/>
  <c r="H460" i="1"/>
  <c r="F469" i="1"/>
  <c r="G469" i="1"/>
  <c r="H469" i="1"/>
  <c r="I469" i="1"/>
  <c r="J469" i="1"/>
  <c r="G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K604" i="1" s="1"/>
  <c r="G647" i="1" s="1"/>
  <c r="H604" i="1"/>
  <c r="I604" i="1"/>
  <c r="J604" i="1"/>
  <c r="F613" i="1"/>
  <c r="G613" i="1"/>
  <c r="H613" i="1"/>
  <c r="I613" i="1"/>
  <c r="J613" i="1"/>
  <c r="K613" i="1"/>
  <c r="L613" i="1"/>
  <c r="G617" i="1"/>
  <c r="G618" i="1"/>
  <c r="G619" i="1"/>
  <c r="G623" i="1"/>
  <c r="G624" i="1"/>
  <c r="H626" i="1"/>
  <c r="H627" i="1"/>
  <c r="H628" i="1"/>
  <c r="H629" i="1"/>
  <c r="H630" i="1"/>
  <c r="H633" i="1"/>
  <c r="H634" i="1"/>
  <c r="H635" i="1"/>
  <c r="H636" i="1"/>
  <c r="H637" i="1"/>
  <c r="G638" i="1"/>
  <c r="H638" i="1"/>
  <c r="G639" i="1"/>
  <c r="G640" i="1"/>
  <c r="H640" i="1"/>
  <c r="G642" i="1"/>
  <c r="H642" i="1"/>
  <c r="G643" i="1"/>
  <c r="H644" i="1"/>
  <c r="G649" i="1"/>
  <c r="G650" i="1"/>
  <c r="G651" i="1"/>
  <c r="H651" i="1"/>
  <c r="G652" i="1"/>
  <c r="H652" i="1"/>
  <c r="G653" i="1"/>
  <c r="H653" i="1"/>
  <c r="H654" i="1"/>
  <c r="J654" i="1" s="1"/>
  <c r="F191" i="1"/>
  <c r="L255" i="1"/>
  <c r="G163" i="2"/>
  <c r="G159" i="2"/>
  <c r="C18" i="2"/>
  <c r="F31" i="2"/>
  <c r="C26" i="10"/>
  <c r="L327" i="1"/>
  <c r="H659" i="1" s="1"/>
  <c r="A31" i="12"/>
  <c r="C69" i="2"/>
  <c r="D12" i="13"/>
  <c r="C12" i="13" s="1"/>
  <c r="G161" i="2"/>
  <c r="D61" i="2"/>
  <c r="D62" i="2" s="1"/>
  <c r="E49" i="2"/>
  <c r="D18" i="13"/>
  <c r="C18" i="13" s="1"/>
  <c r="F102" i="2"/>
  <c r="D18" i="2"/>
  <c r="D17" i="13"/>
  <c r="C17" i="13" s="1"/>
  <c r="E8" i="13"/>
  <c r="C8" i="13" s="1"/>
  <c r="G158" i="2"/>
  <c r="C90" i="2"/>
  <c r="G80" i="2"/>
  <c r="F77" i="2"/>
  <c r="F80" i="2" s="1"/>
  <c r="F61" i="2"/>
  <c r="F62" i="2" s="1"/>
  <c r="D31" i="2"/>
  <c r="C77" i="2"/>
  <c r="G156" i="2"/>
  <c r="F49" i="2"/>
  <c r="F50" i="2" s="1"/>
  <c r="F18" i="2"/>
  <c r="G162" i="2"/>
  <c r="G160" i="2"/>
  <c r="G157" i="2"/>
  <c r="G155" i="2"/>
  <c r="G102" i="2"/>
  <c r="E102" i="2"/>
  <c r="C102" i="2"/>
  <c r="F90" i="2"/>
  <c r="E61" i="2"/>
  <c r="E62" i="2" s="1"/>
  <c r="G61" i="2"/>
  <c r="D29" i="13"/>
  <c r="C29" i="13" s="1"/>
  <c r="D19" i="13"/>
  <c r="C19" i="13" s="1"/>
  <c r="D14" i="13"/>
  <c r="C14" i="13" s="1"/>
  <c r="E77" i="2"/>
  <c r="E80" i="2" s="1"/>
  <c r="L426" i="1"/>
  <c r="H111" i="1"/>
  <c r="J640" i="1"/>
  <c r="J638" i="1"/>
  <c r="J570" i="1"/>
  <c r="K570" i="1"/>
  <c r="L432" i="1"/>
  <c r="L418" i="1"/>
  <c r="I168" i="1"/>
  <c r="J642" i="1"/>
  <c r="I475" i="1"/>
  <c r="H624" i="1" s="1"/>
  <c r="J624" i="1" s="1"/>
  <c r="G475" i="1"/>
  <c r="H622" i="1" s="1"/>
  <c r="J139" i="1"/>
  <c r="F570" i="1"/>
  <c r="I551" i="1"/>
  <c r="K548" i="1"/>
  <c r="K549" i="1"/>
  <c r="G22" i="2"/>
  <c r="K544" i="1"/>
  <c r="J551" i="1"/>
  <c r="H551" i="1"/>
  <c r="H139" i="1"/>
  <c r="L392" i="1"/>
  <c r="A13" i="12"/>
  <c r="J650" i="1"/>
  <c r="H570" i="1"/>
  <c r="L559" i="1"/>
  <c r="J544" i="1"/>
  <c r="G191" i="1"/>
  <c r="H191" i="1"/>
  <c r="F551" i="1"/>
  <c r="C35" i="10"/>
  <c r="L308" i="1"/>
  <c r="E16" i="13"/>
  <c r="C16" i="13" s="1"/>
  <c r="C49" i="2"/>
  <c r="L569" i="1"/>
  <c r="I570" i="1"/>
  <c r="I544" i="1"/>
  <c r="J635" i="1"/>
  <c r="G36" i="2"/>
  <c r="L564" i="1"/>
  <c r="G544" i="1"/>
  <c r="K550" i="1"/>
  <c r="C137" i="2"/>
  <c r="C31" i="2" l="1"/>
  <c r="K597" i="1"/>
  <c r="G646" i="1" s="1"/>
  <c r="H25" i="13"/>
  <c r="I256" i="1"/>
  <c r="I270" i="1" s="1"/>
  <c r="F51" i="1"/>
  <c r="H616" i="1" s="1"/>
  <c r="J616" i="1" s="1"/>
  <c r="H544" i="1"/>
  <c r="L528" i="1"/>
  <c r="L544" i="1" s="1"/>
  <c r="K551" i="1"/>
  <c r="G644" i="1"/>
  <c r="J644" i="1" s="1"/>
  <c r="J643" i="1"/>
  <c r="J475" i="1"/>
  <c r="H625" i="1" s="1"/>
  <c r="I459" i="1"/>
  <c r="J639" i="1"/>
  <c r="I451" i="1"/>
  <c r="L400" i="1"/>
  <c r="C138" i="2" s="1"/>
  <c r="C80" i="2"/>
  <c r="G621" i="1"/>
  <c r="J337" i="1"/>
  <c r="J351" i="1" s="1"/>
  <c r="E143" i="2"/>
  <c r="L350" i="1"/>
  <c r="K351" i="1"/>
  <c r="C25" i="10"/>
  <c r="C21" i="10"/>
  <c r="L289" i="1"/>
  <c r="L337" i="1" s="1"/>
  <c r="E124" i="2"/>
  <c r="E127" i="2" s="1"/>
  <c r="E114" i="2"/>
  <c r="C17" i="10"/>
  <c r="C19" i="10"/>
  <c r="C18" i="10"/>
  <c r="C15" i="10"/>
  <c r="C13" i="10"/>
  <c r="L361" i="1"/>
  <c r="H660" i="1"/>
  <c r="I660" i="1" s="1"/>
  <c r="D144" i="2"/>
  <c r="K270" i="1"/>
  <c r="C25" i="13"/>
  <c r="H33" i="13"/>
  <c r="E13" i="13"/>
  <c r="C13" i="13" s="1"/>
  <c r="C12" i="10"/>
  <c r="D5" i="13"/>
  <c r="C5" i="13" s="1"/>
  <c r="J256" i="1"/>
  <c r="J270" i="1" s="1"/>
  <c r="C121" i="2"/>
  <c r="C109" i="2"/>
  <c r="C11" i="10"/>
  <c r="L228" i="1"/>
  <c r="H256" i="1"/>
  <c r="H270" i="1" s="1"/>
  <c r="C10" i="10"/>
  <c r="C108" i="2"/>
  <c r="C114" i="2" s="1"/>
  <c r="C120" i="2"/>
  <c r="C129" i="2"/>
  <c r="H646" i="1"/>
  <c r="C122" i="2"/>
  <c r="C29" i="10"/>
  <c r="C123" i="2"/>
  <c r="J646" i="1"/>
  <c r="D15" i="13"/>
  <c r="C15" i="13" s="1"/>
  <c r="G648" i="1"/>
  <c r="J648" i="1" s="1"/>
  <c r="F661" i="1"/>
  <c r="I661" i="1" s="1"/>
  <c r="L210" i="1"/>
  <c r="L256" i="1" s="1"/>
  <c r="L270" i="1" s="1"/>
  <c r="E50" i="2"/>
  <c r="H51" i="1"/>
  <c r="H618" i="1" s="1"/>
  <c r="J618" i="1" s="1"/>
  <c r="J622" i="1"/>
  <c r="G51" i="1"/>
  <c r="H617" i="1" s="1"/>
  <c r="J617" i="1" s="1"/>
  <c r="C50" i="2"/>
  <c r="C24" i="10"/>
  <c r="G659" i="1"/>
  <c r="G663" i="1" s="1"/>
  <c r="G666" i="1" s="1"/>
  <c r="G31" i="13"/>
  <c r="G33" i="13" s="1"/>
  <c r="I337" i="1"/>
  <c r="I351" i="1" s="1"/>
  <c r="J649" i="1"/>
  <c r="L406" i="1"/>
  <c r="C139" i="2" s="1"/>
  <c r="L570" i="1"/>
  <c r="I191" i="1"/>
  <c r="E90" i="2"/>
  <c r="E103" i="2" s="1"/>
  <c r="D50" i="2"/>
  <c r="J653" i="1"/>
  <c r="J652" i="1"/>
  <c r="F143" i="2"/>
  <c r="F144" i="2" s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F31" i="13"/>
  <c r="F33" i="13" s="1"/>
  <c r="J192" i="1"/>
  <c r="G645" i="1" s="1"/>
  <c r="F103" i="2"/>
  <c r="H192" i="1"/>
  <c r="G628" i="1" s="1"/>
  <c r="J628" i="1" s="1"/>
  <c r="G168" i="1"/>
  <c r="C39" i="10" s="1"/>
  <c r="G139" i="1"/>
  <c r="F139" i="1"/>
  <c r="F192" i="1" s="1"/>
  <c r="G626" i="1" s="1"/>
  <c r="J626" i="1" s="1"/>
  <c r="C36" i="10"/>
  <c r="G62" i="2"/>
  <c r="G103" i="2" s="1"/>
  <c r="G42" i="2"/>
  <c r="J50" i="1"/>
  <c r="G16" i="2"/>
  <c r="J19" i="1"/>
  <c r="G620" i="1" s="1"/>
  <c r="G18" i="2"/>
  <c r="F544" i="1"/>
  <c r="H433" i="1"/>
  <c r="J619" i="1"/>
  <c r="D102" i="2"/>
  <c r="D103" i="2" s="1"/>
  <c r="I139" i="1"/>
  <c r="I192" i="1" s="1"/>
  <c r="G629" i="1" s="1"/>
  <c r="J629" i="1" s="1"/>
  <c r="A22" i="12"/>
  <c r="G49" i="2"/>
  <c r="H647" i="1"/>
  <c r="J647" i="1" s="1"/>
  <c r="C103" i="2"/>
  <c r="J651" i="1"/>
  <c r="G570" i="1"/>
  <c r="I433" i="1"/>
  <c r="G433" i="1"/>
  <c r="I662" i="1"/>
  <c r="C27" i="10"/>
  <c r="G634" i="1"/>
  <c r="J634" i="1" s="1"/>
  <c r="G631" i="1" l="1"/>
  <c r="F471" i="1"/>
  <c r="I460" i="1"/>
  <c r="H641" i="1" s="1"/>
  <c r="J641" i="1" s="1"/>
  <c r="G50" i="2"/>
  <c r="L407" i="1"/>
  <c r="G636" i="1" s="1"/>
  <c r="J636" i="1" s="1"/>
  <c r="C140" i="2"/>
  <c r="L351" i="1"/>
  <c r="D31" i="13"/>
  <c r="C31" i="13" s="1"/>
  <c r="E144" i="2"/>
  <c r="H663" i="1"/>
  <c r="H666" i="1" s="1"/>
  <c r="H671" i="1"/>
  <c r="C6" i="10" s="1"/>
  <c r="E33" i="13"/>
  <c r="D35" i="13" s="1"/>
  <c r="C127" i="2"/>
  <c r="C143" i="2"/>
  <c r="C28" i="10"/>
  <c r="D23" i="10" s="1"/>
  <c r="G671" i="1"/>
  <c r="C5" i="10" s="1"/>
  <c r="F659" i="1"/>
  <c r="F663" i="1" s="1"/>
  <c r="F671" i="1" s="1"/>
  <c r="C4" i="10" s="1"/>
  <c r="G630" i="1"/>
  <c r="J630" i="1" s="1"/>
  <c r="G192" i="1"/>
  <c r="G627" i="1" s="1"/>
  <c r="J627" i="1" s="1"/>
  <c r="G625" i="1"/>
  <c r="J625" i="1" s="1"/>
  <c r="J51" i="1"/>
  <c r="H620" i="1" s="1"/>
  <c r="J620" i="1" s="1"/>
  <c r="C38" i="10"/>
  <c r="G632" i="1" l="1"/>
  <c r="H471" i="1"/>
  <c r="F473" i="1"/>
  <c r="F475" i="1" s="1"/>
  <c r="H621" i="1" s="1"/>
  <c r="J621" i="1" s="1"/>
  <c r="H631" i="1"/>
  <c r="J631" i="1" s="1"/>
  <c r="H645" i="1"/>
  <c r="J645" i="1" s="1"/>
  <c r="D33" i="13"/>
  <c r="D36" i="13" s="1"/>
  <c r="C144" i="2"/>
  <c r="D13" i="10"/>
  <c r="D17" i="10"/>
  <c r="D27" i="10"/>
  <c r="D18" i="10"/>
  <c r="C30" i="10"/>
  <c r="D10" i="10"/>
  <c r="D26" i="10"/>
  <c r="D21" i="10"/>
  <c r="D20" i="10"/>
  <c r="D15" i="10"/>
  <c r="D11" i="10"/>
  <c r="D19" i="10"/>
  <c r="D25" i="10"/>
  <c r="D22" i="10"/>
  <c r="D12" i="10"/>
  <c r="D24" i="10"/>
  <c r="D16" i="10"/>
  <c r="I659" i="1"/>
  <c r="I663" i="1" s="1"/>
  <c r="I671" i="1" s="1"/>
  <c r="C7" i="10" s="1"/>
  <c r="F666" i="1"/>
  <c r="C41" i="10"/>
  <c r="D38" i="10" s="1"/>
  <c r="H632" i="1" l="1"/>
  <c r="J632" i="1" s="1"/>
  <c r="H473" i="1"/>
  <c r="H475" i="1" s="1"/>
  <c r="H623" i="1" s="1"/>
  <c r="J623" i="1" s="1"/>
  <c r="D28" i="10"/>
  <c r="I666" i="1"/>
  <c r="D37" i="10"/>
  <c r="D36" i="10"/>
  <c r="D35" i="10"/>
  <c r="D40" i="10"/>
  <c r="D39" i="10"/>
  <c r="H655" i="1" l="1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<sst xmlns="http://schemas.openxmlformats.org/spreadsheetml/2006/main" count="3946" uniqueCount="912">
  <si>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</si>
  <si>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</si>
  <si>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</si>
  <si>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</si>
  <si>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</si>
  <si>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</si>
  <si>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</si>
  <si>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</si>
  <si>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</si>
  <si>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</si>
  <si>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</si>
  <si>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</si>
  <si>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</si>
  <si>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</si>
  <si>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</si>
  <si>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</si>
  <si>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</si>
  <si>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</si>
  <si>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</si>
  <si>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</si>
  <si>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</si>
  <si>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</si>
  <si>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</si>
  <si>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</si>
  <si>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</si>
  <si>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</si>
  <si>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</si>
  <si>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</si>
  <si>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</si>
  <si>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</si>
  <si>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</si>
  <si>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</si>
  <si>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</si>
  <si>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</si>
  <si>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</si>
  <si>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</si>
  <si>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</si>
  <si>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</si>
  <si>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</si>
  <si>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</si>
  <si>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</si>
  <si>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</si>
  <si>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</si>
  <si>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</si>
  <si>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</si>
  <si>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</si>
  <si>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</si>
  <si>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</si>
  <si>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</si>
  <si>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</si>
  <si>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</si>
  <si>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</si>
  <si>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</si>
  <si>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</si>
  <si>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</si>
  <si>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</si>
  <si>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</si>
  <si>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</si>
  <si>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</si>
  <si>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</si>
  <si>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</si>
  <si>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</si>
  <si>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</si>
  <si>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</si>
  <si>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</si>
  <si>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</si>
  <si>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</si>
  <si>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</si>
  <si>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</si>
  <si>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</si>
  <si>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</si>
  <si>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</si>
  <si>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</si>
  <si>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</si>
  <si>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</si>
  <si>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</si>
  <si>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</si>
  <si>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</si>
  <si>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</si>
  <si>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</si>
  <si>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</si>
  <si>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</si>
  <si>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</si>
  <si>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</si>
  <si>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</si>
  <si>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</si>
  <si>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</si>
  <si>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</si>
  <si>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</si>
  <si>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</si>
  <si>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</si>
  <si>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</si>
  <si>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</si>
  <si>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</si>
  <si>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</si>
  <si>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</si>
  <si>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</si>
  <si>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</si>
  <si>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</si>
  <si>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</si>
  <si>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</si>
  <si>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</si>
  <si>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</si>
  <si>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</si>
  <si>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</si>
  <si>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</si>
  <si>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</si>
  <si>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</si>
  <si>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</si>
  <si>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</si>
  <si>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</si>
  <si>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</si>
  <si>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</si>
  <si>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</si>
  <si>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</si>
  <si>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</si>
  <si>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</si>
  <si>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</si>
  <si>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</si>
  <si>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</si>
  <si>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</si>
  <si>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</si>
  <si>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</si>
  <si>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</si>
  <si>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</si>
  <si>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</si>
  <si>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</si>
  <si>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</si>
  <si>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</si>
  <si>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</si>
  <si>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</si>
  <si>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</si>
  <si>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</si>
  <si>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</si>
  <si>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</si>
  <si>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</si>
  <si>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</si>
  <si>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</si>
  <si>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</si>
  <si>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</si>
  <si>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</si>
  <si>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</si>
  <si>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</si>
  <si>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</si>
  <si>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</si>
  <si>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</si>
  <si>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</si>
  <si>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</si>
  <si>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</si>
  <si>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</si>
  <si>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</si>
  <si>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</si>
  <si>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</si>
  <si>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</si>
  <si>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</si>
  <si>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</si>
  <si>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</si>
  <si>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</si>
  <si>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</si>
  <si>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</si>
  <si>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</si>
  <si>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</si>
  <si>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</si>
  <si>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</si>
  <si>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</si>
  <si>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</si>
  <si>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</si>
  <si>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</si>
  <si>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</si>
  <si>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</si>
  <si>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</si>
  <si>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</si>
  <si>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</si>
  <si>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</si>
  <si>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</si>
  <si>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</si>
  <si>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</si>
  <si>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</si>
  <si>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</si>
  <si>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</si>
  <si>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</si>
  <si>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</si>
  <si>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</si>
  <si>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</si>
  <si>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</si>
  <si>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</si>
  <si>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</si>
  <si>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</si>
  <si>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</si>
  <si>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</si>
  <si>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</si>
  <si>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</si>
  <si>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</si>
  <si>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</si>
  <si>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</si>
  <si>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</si>
  <si>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</si>
  <si>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</si>
  <si>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</si>
  <si>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</si>
  <si>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</si>
  <si>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</si>
  <si>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</si>
  <si>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</si>
  <si>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</si>
  <si>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</si>
  <si>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</si>
  <si>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</si>
  <si>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</si>
  <si>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</si>
  <si>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</si>
  <si>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</si>
  <si>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</si>
  <si>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</si>
  <si>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</si>
  <si>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</si>
  <si>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</si>
  <si>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</si>
  <si>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</si>
  <si>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</si>
  <si>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</si>
  <si>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</si>
  <si>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</si>
  <si>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</si>
  <si>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</si>
  <si>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</si>
  <si>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</si>
  <si>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</si>
  <si>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</si>
  <si>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</si>
  <si>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</si>
  <si>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</si>
  <si>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</si>
  <si>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</si>
  <si>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</si>
  <si>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</si>
  <si>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</si>
  <si>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</si>
  <si>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</si>
  <si>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</si>
  <si>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</si>
  <si>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</si>
  <si>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</si>
  <si>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</si>
  <si>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</si>
  <si>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</si>
  <si>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</si>
  <si>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</si>
  <si>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</si>
  <si>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</si>
  <si>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</si>
  <si>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</si>
  <si>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</si>
  <si>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</si>
  <si>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</si>
  <si>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</si>
  <si>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</si>
  <si>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</si>
  <si>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</si>
  <si>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</si>
  <si>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</si>
  <si>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</si>
  <si>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</si>
  <si>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</si>
  <si>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</si>
  <si>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</si>
  <si>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</si>
  <si>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</si>
  <si>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</si>
  <si>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</si>
  <si>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</si>
  <si>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</si>
  <si>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</si>
  <si>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</si>
  <si>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</si>
  <si>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</si>
  <si>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</si>
  <si>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</si>
  <si>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</si>
  <si>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</si>
  <si>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</si>
  <si>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</si>
  <si>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</si>
  <si>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</si>
  <si>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</si>
  <si>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</si>
  <si>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</si>
  <si>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</si>
  <si>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</si>
  <si>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</si>
  <si>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</si>
  <si>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</si>
  <si>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</si>
  <si>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</si>
  <si>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</si>
  <si>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</si>
  <si>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</si>
  <si>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</si>
  <si>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</si>
  <si>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</si>
  <si>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</si>
  <si>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</si>
  <si>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</si>
  <si>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</si>
  <si>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</si>
  <si>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</si>
  <si>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</si>
  <si>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</si>
  <si>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</si>
  <si>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</si>
  <si>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</si>
  <si>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</si>
  <si>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</si>
  <si>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</si>
  <si>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</si>
  <si>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</si>
  <si>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</si>
  <si>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</si>
  <si>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</si>
  <si>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</si>
  <si>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</si>
  <si>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</si>
  <si>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</si>
  <si>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</si>
  <si>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</si>
  <si>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</si>
  <si>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</si>
  <si>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</si>
  <si>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</si>
  <si>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</si>
  <si>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</si>
  <si>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</si>
  <si>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</si>
  <si>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</si>
  <si>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</si>
  <si>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</si>
  <si>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</si>
  <si>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</si>
  <si>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</si>
  <si>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</si>
  <si>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</si>
  <si>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</si>
  <si>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</si>
  <si>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</si>
  <si>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</si>
  <si>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</si>
  <si>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</si>
  <si>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</si>
  <si>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</si>
  <si>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</si>
  <si>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</si>
  <si>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</si>
  <si>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</si>
  <si>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</si>
  <si>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</si>
  <si>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</si>
  <si>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</si>
  <si>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</si>
  <si>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</si>
  <si>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</si>
  <si>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</si>
  <si>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</si>
  <si>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</si>
  <si>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</si>
  <si>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</si>
  <si>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</si>
  <si>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</si>
  <si>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</si>
  <si>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</si>
  <si>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</si>
  <si>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</si>
  <si>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</si>
  <si>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</si>
  <si>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</si>
  <si>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</si>
  <si>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</si>
  <si>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</si>
  <si>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</si>
  <si>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</si>
  <si>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</si>
  <si>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</si>
  <si>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</si>
  <si>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</si>
  <si>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</si>
  <si>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</si>
  <si>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</si>
  <si>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</si>
  <si>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</si>
  <si>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</si>
  <si>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</si>
  <si>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</si>
  <si>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</si>
  <si>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</si>
  <si>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</si>
  <si>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</si>
  <si>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</si>
  <si>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</si>
  <si>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</si>
  <si>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</si>
  <si>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</si>
  <si>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</si>
  <si>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</si>
  <si>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</si>
  <si>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</si>
  <si>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</si>
  <si>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</si>
  <si>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</si>
  <si>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</si>
  <si>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</si>
  <si>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</si>
  <si>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</si>
  <si>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</si>
  <si>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</si>
  <si>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</si>
  <si>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</si>
  <si>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</si>
  <si>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</si>
  <si>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</si>
  <si>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</si>
  <si>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</si>
  <si>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</si>
  <si>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</si>
  <si>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</si>
  <si>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</si>
  <si>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</si>
  <si>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</si>
  <si>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</si>
  <si>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</si>
  <si>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</si>
  <si>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</si>
  <si>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</si>
  <si>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</si>
  <si>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</si>
  <si>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</si>
  <si>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</si>
  <si>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</si>
  <si>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</si>
  <si>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</si>
  <si>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</si>
  <si>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</si>
  <si>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</si>
  <si>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</si>
  <si>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</si>
  <si>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</si>
  <si>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</si>
  <si>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</si>
  <si>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</si>
  <si>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</si>
  <si>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</si>
  <si>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</si>
  <si>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</si>
  <si>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</si>
  <si>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</si>
  <si>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</si>
  <si>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</si>
  <si>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</si>
  <si>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</si>
  <si>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</si>
  <si>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</si>
  <si>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</si>
  <si>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</si>
  <si>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</si>
  <si>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</si>
  <si>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</si>
  <si>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</si>
  <si>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</si>
  <si>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</si>
  <si>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</si>
  <si>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</si>
  <si>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</si>
  <si>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</si>
  <si>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</si>
  <si>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</si>
  <si>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</si>
  <si>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</si>
  <si>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</si>
  <si>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</si>
  <si>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</si>
  <si>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</si>
  <si>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</si>
  <si>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</si>
  <si>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</si>
  <si>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</si>
  <si>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</si>
  <si>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</si>
  <si>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</si>
  <si>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</si>
  <si>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</si>
  <si>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</si>
  <si>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</si>
  <si>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</si>
  <si>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</si>
  <si>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</si>
  <si>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</si>
  <si>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</si>
  <si>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</si>
  <si>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</si>
  <si>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</si>
  <si>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</si>
  <si>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</si>
  <si>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</si>
  <si>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</si>
  <si>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</si>
  <si>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</si>
  <si>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</si>
  <si>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</si>
  <si>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</si>
  <si>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</si>
  <si>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</si>
  <si>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</si>
  <si>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</si>
  <si>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</si>
  <si>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</si>
  <si>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</si>
  <si>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</si>
  <si>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</si>
  <si>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</si>
  <si>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</si>
  <si>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</si>
  <si>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</si>
  <si>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</si>
  <si>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</si>
  <si>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</si>
  <si>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</si>
  <si>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</si>
  <si>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</si>
  <si>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</si>
  <si>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</si>
  <si>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</si>
  <si>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</si>
  <si>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</si>
  <si>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</si>
  <si>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</si>
  <si>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</si>
  <si>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</si>
  <si>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</si>
  <si>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</si>
  <si>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</si>
  <si>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</si>
  <si>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</si>
  <si>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</si>
  <si>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</si>
  <si>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</si>
  <si>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</si>
  <si>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</si>
  <si>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</si>
  <si>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</si>
  <si>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</si>
  <si>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</si>
  <si>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</si>
  <si>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</si>
  <si>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</si>
  <si>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</si>
  <si>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</si>
  <si>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</si>
  <si>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</si>
  <si>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</si>
  <si>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</si>
  <si>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</si>
  <si>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</si>
  <si>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</si>
  <si>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</si>
  <si>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</si>
  <si>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</si>
  <si>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</si>
  <si>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</si>
  <si>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</si>
  <si>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</si>
  <si>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</si>
  <si>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</si>
  <si>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</si>
  <si>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</si>
  <si>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</si>
  <si>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</si>
  <si>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</si>
  <si>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</si>
  <si>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</si>
  <si>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</si>
  <si>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</si>
  <si>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</si>
  <si>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</si>
  <si>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</si>
  <si>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</si>
  <si>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</si>
  <si>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</si>
  <si>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</si>
  <si>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</si>
  <si>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</si>
  <si>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</si>
  <si>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</si>
  <si>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</si>
  <si>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</si>
  <si>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</si>
  <si>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</si>
  <si>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</si>
  <si>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</si>
  <si>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</si>
  <si>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</si>
  <si>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</si>
  <si>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</si>
  <si>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</si>
  <si>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</si>
  <si>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</si>
  <si>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</si>
  <si>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</si>
  <si>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</si>
  <si>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</si>
  <si>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</si>
  <si>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</si>
  <si>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</si>
  <si>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</si>
  <si>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</si>
  <si>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</si>
  <si>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</si>
  <si>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</si>
  <si>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</si>
  <si>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</si>
  <si>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</si>
  <si>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</si>
  <si>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</si>
  <si>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</si>
  <si>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</si>
  <si>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</si>
  <si>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</si>
  <si>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</si>
  <si>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</si>
  <si>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</si>
  <si>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</si>
  <si>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</si>
  <si>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</si>
  <si>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</si>
  <si>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</si>
  <si>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</si>
  <si>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</si>
  <si>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</si>
  <si>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</si>
  <si>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</si>
  <si>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</si>
  <si>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</si>
  <si>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</si>
  <si>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</si>
  <si>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</si>
  <si>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</si>
  <si>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</si>
  <si>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</si>
  <si>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</si>
  <si>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</si>
  <si>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</si>
  <si>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</si>
  <si>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</si>
  <si>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</si>
  <si>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</si>
  <si>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</si>
  <si>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</si>
  <si>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</si>
  <si>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</si>
  <si>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</si>
  <si>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</si>
  <si>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</si>
  <si>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</si>
  <si>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</si>
  <si>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</si>
  <si>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</si>
  <si>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</si>
  <si>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</si>
  <si>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</si>
  <si>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</si>
  <si>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</si>
  <si>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</si>
  <si>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</si>
  <si>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</si>
  <si>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</si>
  <si>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</si>
  <si>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</si>
  <si>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</si>
  <si>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</si>
  <si>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</si>
  <si>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</si>
  <si>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</si>
  <si>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</si>
  <si>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</si>
  <si>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</si>
  <si>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</si>
  <si>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</si>
  <si>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</si>
  <si>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</si>
  <si>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</si>
  <si>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</si>
  <si>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</si>
  <si>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</si>
  <si>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</si>
  <si>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</si>
  <si>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</si>
  <si>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</si>
  <si>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</si>
  <si>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</si>
  <si>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</si>
  <si>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</si>
  <si>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</si>
  <si>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</si>
  <si>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</si>
  <si>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</si>
  <si>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</si>
  <si>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</si>
  <si>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</si>
  <si>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</si>
  <si>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</si>
  <si>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</si>
  <si>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</si>
  <si>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</si>
  <si>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</si>
  <si>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</si>
  <si>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</si>
  <si>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</si>
  <si>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</si>
  <si>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</si>
  <si>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</si>
  <si>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</si>
  <si>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</si>
  <si>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</si>
  <si>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</si>
  <si>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</si>
  <si>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</si>
  <si>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</si>
  <si>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</si>
  <si>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</si>
  <si>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</si>
  <si>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</si>
  <si>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</si>
  <si>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</si>
  <si>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</si>
  <si>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</si>
  <si>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</si>
  <si>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</si>
  <si>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</si>
  <si>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</si>
  <si>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</si>
  <si>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</si>
  <si>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</si>
  <si>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</si>
  <si>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</si>
  <si>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</si>
  <si>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</si>
  <si>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</si>
  <si>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</si>
  <si>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</si>
  <si>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</si>
  <si>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</si>
  <si>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</si>
  <si>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</si>
  <si>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</si>
  <si>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</si>
  <si>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</si>
  <si>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</si>
  <si>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</si>
  <si>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</si>
  <si>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</si>
  <si>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</si>
  <si>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</si>
  <si>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</si>
  <si>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</si>
  <si>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</si>
  <si>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</si>
  <si>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</si>
  <si>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</si>
  <si>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</si>
  <si>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</si>
  <si>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</si>
  <si>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</si>
  <si>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</si>
  <si>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</si>
  <si>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</si>
  <si>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</si>
  <si>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</si>
  <si>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</si>
  <si>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</si>
  <si>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</si>
  <si>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</si>
  <si>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</si>
  <si>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</si>
  <si>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</si>
  <si>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</si>
  <si>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</si>
  <si>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</si>
  <si>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</si>
  <si>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</si>
  <si>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</si>
  <si>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</si>
  <si>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</si>
  <si>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</si>
  <si>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</si>
  <si>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</si>
  <si>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</si>
  <si>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</si>
  <si>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</si>
  <si>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</si>
  <si>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</si>
  <si>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</si>
  <si>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</si>
  <si>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</si>
  <si>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</si>
  <si>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</si>
  <si>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</si>
  <si>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</si>
  <si>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</si>
  <si>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</si>
  <si>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</si>
  <si>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</si>
  <si>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</si>
  <si>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</si>
  <si>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</si>
  <si>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</si>
  <si>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</si>
  <si>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</si>
  <si>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</si>
  <si>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</si>
  <si>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</si>
  <si>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</si>
  <si>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</si>
  <si>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</si>
  <si>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</si>
  <si>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</si>
  <si>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</si>
  <si>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</si>
  <si>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</si>
  <si>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</si>
  <si>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</si>
  <si>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</si>
  <si>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</si>
  <si>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</si>
  <si>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</si>
  <si>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</si>
  <si>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</si>
  <si>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</si>
  <si>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</si>
  <si>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</si>
  <si>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</si>
  <si>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</si>
  <si>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</si>
  <si>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</si>
  <si>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</si>
  <si>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</si>
  <si>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</si>
  <si>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</si>
  <si>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</si>
  <si>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</si>
  <si>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</si>
  <si>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</si>
  <si>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</si>
  <si>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</si>
  <si>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</si>
  <si>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</si>
  <si>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</si>
  <si>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</si>
  <si>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</si>
  <si>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</si>
  <si>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</si>
  <si>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</si>
  <si>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</si>
  <si>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</si>
  <si>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</si>
  <si>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</si>
  <si>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</si>
  <si>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</si>
  <si>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</si>
  <si>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</si>
  <si>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</si>
  <si>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</si>
  <si>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</si>
  <si>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</si>
  <si>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</si>
  <si>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</si>
  <si>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</si>
  <si>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</si>
  <si>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</si>
  <si>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</si>
  <si>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</si>
  <si>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</si>
  <si>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</si>
  <si>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</si>
  <si>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</si>
  <si>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</si>
  <si>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</si>
  <si>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</si>
  <si>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</si>
  <si>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</si>
  <si>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</si>
  <si>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</si>
  <si>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</si>
  <si>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</si>
  <si>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</si>
  <si>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</si>
  <si>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</si>
  <si>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</si>
  <si>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</si>
  <si>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</si>
  <si>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</si>
  <si>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</si>
  <si>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</si>
  <si>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</si>
  <si>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</si>
  <si>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</si>
  <si>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</si>
  <si>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</si>
  <si>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</si>
  <si>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</si>
  <si>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</si>
  <si>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</si>
  <si>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</si>
  <si>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Prior year interest- booked after DOE submitted</t>
  </si>
  <si>
    <t>Audit Adjustments</t>
  </si>
  <si>
    <t>MONT VERNON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</si>
</sst>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5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0" fontId="2" fillId="0" borderId="0" xfId="0" applyNumberFormat="1" applyFont="1" applyProtection="1">
      <protection locked="0"/>
    </xf>
    <xf numFmtId="40" fontId="2" fillId="0" borderId="0" xfId="0" applyNumberFormat="1" applyFont="1" applyProtection="1">
      <protection locked="0"/>
    </xf>
    <xf numFmtId="40" fontId="2" fillId="0" borderId="0" xfId="0" applyNumberFormat="1" applyFont="1" applyProtection="1">
      <protection locked="0"/>
    </xf>
    <xf numFmtId="40" fontId="2" fillId="0" borderId="0" xfId="0" applyNumberFormat="1" applyFont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H604" sqref="H604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367</v>
      </c>
      <c r="C2" s="21">
        <v>367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444308.98</v>
      </c>
      <c r="G9" s="18"/>
      <c r="H9" s="18"/>
      <c r="I9" s="18"/>
      <c r="J9" s="67">
        <f>SUM(I438)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735.77</v>
      </c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0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1069.03</v>
      </c>
      <c r="G12" s="18">
        <v>29901.56</v>
      </c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360</v>
      </c>
      <c r="G13" s="18">
        <v>2047.48</v>
      </c>
      <c r="H13" s="18">
        <v>27691.06</v>
      </c>
      <c r="I13" s="18"/>
      <c r="J13" s="67">
        <f>SUM(I441)</f>
        <v>58968.75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0</v>
      </c>
      <c r="G14" s="18">
        <v>0</v>
      </c>
      <c r="H14" s="18">
        <v>0</v>
      </c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2877.5</v>
      </c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449351.28</v>
      </c>
      <c r="G19" s="41">
        <f>SUM(G9:G18)</f>
        <v>31949.040000000001</v>
      </c>
      <c r="H19" s="41">
        <f>SUM(H9:H18)</f>
        <v>27691.06</v>
      </c>
      <c r="I19" s="41">
        <f>SUM(I9:I18)</f>
        <v>0</v>
      </c>
      <c r="J19" s="41">
        <f>SUM(J9:J18)</f>
        <v>58968.75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26970.59</v>
      </c>
      <c r="I22" s="18"/>
      <c r="J22" s="67">
        <f>SUM(I447)</f>
        <v>4000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322040.40999999997</v>
      </c>
      <c r="G23" s="18">
        <v>3015.12</v>
      </c>
      <c r="H23" s="18">
        <v>0</v>
      </c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39776</v>
      </c>
      <c r="G24" s="18">
        <v>5085.4399999999996</v>
      </c>
      <c r="H24" s="18">
        <v>710</v>
      </c>
      <c r="I24" s="18"/>
      <c r="J24" s="67">
        <f>SUM(I449)</f>
        <v>6200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227.39</v>
      </c>
      <c r="G28" s="18">
        <v>0</v>
      </c>
      <c r="H28" s="18">
        <v>0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3583.81</v>
      </c>
      <c r="G29" s="18">
        <v>0</v>
      </c>
      <c r="H29" s="18">
        <v>0</v>
      </c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0</v>
      </c>
      <c r="G30" s="18">
        <v>0</v>
      </c>
      <c r="H30" s="18">
        <v>10.47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678.59</v>
      </c>
      <c r="G31" s="18">
        <v>0</v>
      </c>
      <c r="H31" s="18">
        <v>0</v>
      </c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366306.2</v>
      </c>
      <c r="G32" s="41">
        <f>SUM(G22:G31)</f>
        <v>8100.5599999999995</v>
      </c>
      <c r="H32" s="41">
        <f>SUM(H22:H31)</f>
        <v>27691.06</v>
      </c>
      <c r="I32" s="41">
        <f>SUM(I22:I31)</f>
        <v>0</v>
      </c>
      <c r="J32" s="41">
        <f>SUM(J22:J31)</f>
        <v>10200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>
        <f>29242.79+-5394.31</f>
        <v>23848.48</v>
      </c>
      <c r="H47" s="18">
        <v>0</v>
      </c>
      <c r="I47" s="18"/>
      <c r="J47" s="13">
        <f>SUM(I458)</f>
        <v>48768.75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>
        <v>0</v>
      </c>
      <c r="G48" s="18">
        <v>0</v>
      </c>
      <c r="H48" s="18">
        <v>0</v>
      </c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83045.08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83045.08</v>
      </c>
      <c r="G50" s="41">
        <f>SUM(G35:G49)</f>
        <v>23848.48</v>
      </c>
      <c r="H50" s="41">
        <f>SUM(H35:H49)</f>
        <v>0</v>
      </c>
      <c r="I50" s="41">
        <f>SUM(I35:I49)</f>
        <v>0</v>
      </c>
      <c r="J50" s="41">
        <f>SUM(J35:J49)</f>
        <v>48768.75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449351.28</v>
      </c>
      <c r="G51" s="41">
        <f>G50+G32</f>
        <v>31949.040000000001</v>
      </c>
      <c r="H51" s="41">
        <f>H50+H32</f>
        <v>27691.06</v>
      </c>
      <c r="I51" s="41">
        <f>I50+I32</f>
        <v>0</v>
      </c>
      <c r="J51" s="41">
        <f>J50+J32</f>
        <v>58968.75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3088471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3088471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397.3</v>
      </c>
      <c r="G95" s="18"/>
      <c r="H95" s="18"/>
      <c r="I95" s="18"/>
      <c r="J95" s="18">
        <v>38.200000000000003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41853.74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192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>
        <v>70</v>
      </c>
      <c r="G101" s="18"/>
      <c r="H101" s="18">
        <v>1000</v>
      </c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>
        <v>0</v>
      </c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623.47</v>
      </c>
      <c r="G108" s="18">
        <v>0</v>
      </c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37.909999999999997</v>
      </c>
      <c r="G109" s="18">
        <v>0</v>
      </c>
      <c r="H109" s="18"/>
      <c r="I109" s="18"/>
      <c r="J109" s="18"/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1320.68</v>
      </c>
      <c r="G110" s="41">
        <f>SUM(G95:G109)</f>
        <v>41853.74</v>
      </c>
      <c r="H110" s="41">
        <f>SUM(H95:H109)</f>
        <v>1000</v>
      </c>
      <c r="I110" s="41">
        <f>SUM(I95:I109)</f>
        <v>0</v>
      </c>
      <c r="J110" s="41">
        <f>SUM(J95:J109)</f>
        <v>38.200000000000003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3089791.68</v>
      </c>
      <c r="G111" s="41">
        <f>G59+G110</f>
        <v>41853.74</v>
      </c>
      <c r="H111" s="41">
        <f>H59+H78+H93+H110</f>
        <v>1000</v>
      </c>
      <c r="I111" s="41">
        <f>I59+I110</f>
        <v>0</v>
      </c>
      <c r="J111" s="41">
        <f>J59+J110</f>
        <v>38.200000000000003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968239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387917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1356156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0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131523.18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778.42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131523.18</v>
      </c>
      <c r="G135" s="41">
        <f>SUM(G122:G134)</f>
        <v>778.42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1487679.18</v>
      </c>
      <c r="G139" s="41">
        <f>G120+SUM(G135:G136)</f>
        <v>778.42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>
        <v>2475.2399999999998</v>
      </c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8648.6299999999992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8267.1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18362.97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71268.070000000007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57972.13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57972.13</v>
      </c>
      <c r="G161" s="41">
        <f>SUM(G149:G160)</f>
        <v>18362.97</v>
      </c>
      <c r="H161" s="41">
        <f>SUM(H149:H160)</f>
        <v>90659.040000000008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57972.13</v>
      </c>
      <c r="G168" s="41">
        <f>G146+G161+SUM(G162:G167)</f>
        <v>18362.97</v>
      </c>
      <c r="H168" s="41">
        <f>H146+H161+SUM(H162:H167)</f>
        <v>90659.040000000008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0</v>
      </c>
      <c r="H178" s="18"/>
      <c r="I178" s="18"/>
      <c r="J178" s="18">
        <v>15000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>
        <v>0</v>
      </c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15000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>
        <v>0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15000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4635442.99</v>
      </c>
      <c r="G192" s="47">
        <f>G111+G139+G168+G191</f>
        <v>60995.13</v>
      </c>
      <c r="H192" s="47">
        <f>H111+H139+H168+H191</f>
        <v>91659.040000000008</v>
      </c>
      <c r="I192" s="47">
        <f>I111+I139+I168+I191</f>
        <v>0</v>
      </c>
      <c r="J192" s="47">
        <f>J111+J139+J191</f>
        <v>15038.2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851437.43</v>
      </c>
      <c r="G196" s="18">
        <v>318271.63</v>
      </c>
      <c r="H196" s="18">
        <v>11326.35</v>
      </c>
      <c r="I196" s="18">
        <v>28025.360000000001</v>
      </c>
      <c r="J196" s="18">
        <v>28741.79</v>
      </c>
      <c r="K196" s="18">
        <v>0</v>
      </c>
      <c r="L196" s="19">
        <f>SUM(F196:K196)</f>
        <v>1237802.5600000003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234257.99</v>
      </c>
      <c r="G197" s="18">
        <v>95169.37</v>
      </c>
      <c r="H197" s="18">
        <v>214095.67</v>
      </c>
      <c r="I197" s="18">
        <v>731.51</v>
      </c>
      <c r="J197" s="18">
        <v>1608.45</v>
      </c>
      <c r="K197" s="18">
        <v>0</v>
      </c>
      <c r="L197" s="19">
        <f>SUM(F197:K197)</f>
        <v>545862.99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7309</v>
      </c>
      <c r="G199" s="18">
        <v>957.09</v>
      </c>
      <c r="H199" s="18">
        <v>0</v>
      </c>
      <c r="I199" s="18">
        <v>222.5</v>
      </c>
      <c r="J199" s="18">
        <v>0</v>
      </c>
      <c r="K199" s="18">
        <v>0</v>
      </c>
      <c r="L199" s="19">
        <f>SUM(F199:K199)</f>
        <v>8488.59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88630.5</v>
      </c>
      <c r="G201" s="18">
        <v>36345.08</v>
      </c>
      <c r="H201" s="18">
        <v>2010</v>
      </c>
      <c r="I201" s="18">
        <v>1473.43</v>
      </c>
      <c r="J201" s="18">
        <v>0</v>
      </c>
      <c r="K201" s="18">
        <v>0</v>
      </c>
      <c r="L201" s="19">
        <f t="shared" ref="L201:L207" si="0">SUM(F201:K201)</f>
        <v>128459.01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97537.27</v>
      </c>
      <c r="G202" s="18">
        <v>42785.599999999999</v>
      </c>
      <c r="H202" s="18">
        <v>225</v>
      </c>
      <c r="I202" s="18">
        <v>4375.32</v>
      </c>
      <c r="J202" s="18">
        <v>727</v>
      </c>
      <c r="K202" s="18">
        <v>0</v>
      </c>
      <c r="L202" s="19">
        <f t="shared" si="0"/>
        <v>145650.19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4096.53</v>
      </c>
      <c r="G203" s="18">
        <v>330.04</v>
      </c>
      <c r="H203" s="18">
        <v>199440.22</v>
      </c>
      <c r="I203" s="18">
        <v>276.22000000000003</v>
      </c>
      <c r="J203" s="18">
        <v>0</v>
      </c>
      <c r="K203" s="18">
        <v>3005.61</v>
      </c>
      <c r="L203" s="19">
        <f t="shared" si="0"/>
        <v>207148.62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138644.57999999999</v>
      </c>
      <c r="G204" s="18">
        <v>75944.58</v>
      </c>
      <c r="H204" s="18">
        <v>2584.84</v>
      </c>
      <c r="I204" s="18">
        <v>1863.14</v>
      </c>
      <c r="J204" s="18">
        <v>8614.15</v>
      </c>
      <c r="K204" s="18">
        <v>720</v>
      </c>
      <c r="L204" s="19">
        <f t="shared" si="0"/>
        <v>228371.28999999998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v>0</v>
      </c>
      <c r="G205" s="18">
        <v>0</v>
      </c>
      <c r="H205" s="18">
        <v>0</v>
      </c>
      <c r="I205" s="18">
        <v>0</v>
      </c>
      <c r="J205" s="18">
        <v>0</v>
      </c>
      <c r="K205" s="18">
        <v>0</v>
      </c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83920.94</v>
      </c>
      <c r="G206" s="18">
        <v>33968.519999999997</v>
      </c>
      <c r="H206" s="18">
        <v>47047.51</v>
      </c>
      <c r="I206" s="18">
        <v>77396.63</v>
      </c>
      <c r="J206" s="18">
        <v>0</v>
      </c>
      <c r="K206" s="18">
        <v>0</v>
      </c>
      <c r="L206" s="19">
        <f t="shared" si="0"/>
        <v>242333.6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v>0</v>
      </c>
      <c r="G207" s="18">
        <v>0</v>
      </c>
      <c r="H207" s="274">
        <v>115026.55000000002</v>
      </c>
      <c r="I207" s="18">
        <v>0</v>
      </c>
      <c r="J207" s="18">
        <v>0</v>
      </c>
      <c r="K207" s="18">
        <v>0</v>
      </c>
      <c r="L207" s="19">
        <f t="shared" si="0"/>
        <v>115026.55000000002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>
        <v>0</v>
      </c>
      <c r="G208" s="18">
        <v>0</v>
      </c>
      <c r="H208" s="18">
        <v>13637.87</v>
      </c>
      <c r="I208" s="18">
        <v>2797.9</v>
      </c>
      <c r="J208" s="18">
        <v>13161.7</v>
      </c>
      <c r="K208" s="18">
        <v>0</v>
      </c>
      <c r="L208" s="19">
        <f>SUM(F208:K208)</f>
        <v>29597.47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1505834.24</v>
      </c>
      <c r="G210" s="41">
        <f t="shared" si="1"/>
        <v>603771.91</v>
      </c>
      <c r="H210" s="41">
        <f t="shared" si="1"/>
        <v>605394.01</v>
      </c>
      <c r="I210" s="41">
        <f t="shared" si="1"/>
        <v>117162.01</v>
      </c>
      <c r="J210" s="41">
        <f t="shared" si="1"/>
        <v>52853.09</v>
      </c>
      <c r="K210" s="41">
        <f t="shared" si="1"/>
        <v>3725.61</v>
      </c>
      <c r="L210" s="41">
        <f t="shared" si="1"/>
        <v>2888740.8700000006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>
        <v>1312703.99</v>
      </c>
      <c r="I214" s="18"/>
      <c r="J214" s="18"/>
      <c r="K214" s="18"/>
      <c r="L214" s="19">
        <f>SUM(F214:K214)</f>
        <v>1312703.99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>
        <v>308786.88</v>
      </c>
      <c r="I215" s="18"/>
      <c r="J215" s="18"/>
      <c r="K215" s="18"/>
      <c r="L215" s="19">
        <f>SUM(F215:K215)</f>
        <v>308786.88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275">
        <v>106796.27</v>
      </c>
      <c r="I225" s="18"/>
      <c r="J225" s="18"/>
      <c r="K225" s="18"/>
      <c r="L225" s="19">
        <f t="shared" si="2"/>
        <v>106796.27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1728287.1400000001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1728287.1400000001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/>
      <c r="I232" s="18"/>
      <c r="J232" s="18"/>
      <c r="K232" s="18"/>
      <c r="L232" s="19">
        <f>SUM(F232:K232)</f>
        <v>0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0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0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>
        <v>0</v>
      </c>
      <c r="G254" s="18">
        <v>0</v>
      </c>
      <c r="H254" s="18">
        <v>0</v>
      </c>
      <c r="I254" s="18">
        <v>0</v>
      </c>
      <c r="J254" s="18">
        <v>0</v>
      </c>
      <c r="K254" s="18">
        <v>0</v>
      </c>
      <c r="L254" s="19">
        <f t="shared" si="6"/>
        <v>0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1505834.24</v>
      </c>
      <c r="G256" s="41">
        <f t="shared" si="8"/>
        <v>603771.91</v>
      </c>
      <c r="H256" s="41">
        <f t="shared" si="8"/>
        <v>2333681.1500000004</v>
      </c>
      <c r="I256" s="41">
        <f t="shared" si="8"/>
        <v>117162.01</v>
      </c>
      <c r="J256" s="41">
        <f t="shared" si="8"/>
        <v>52853.09</v>
      </c>
      <c r="K256" s="41">
        <f t="shared" si="8"/>
        <v>3725.61</v>
      </c>
      <c r="L256" s="41">
        <f t="shared" si="8"/>
        <v>4617028.0100000007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0</v>
      </c>
      <c r="L259" s="19">
        <f>SUM(F259:K259)</f>
        <v>0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0</v>
      </c>
      <c r="L260" s="19">
        <f>SUM(F260:K260)</f>
        <v>0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0</v>
      </c>
      <c r="L262" s="19">
        <f>SUM(F262:K262)</f>
        <v>0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0</v>
      </c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0</v>
      </c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15000</v>
      </c>
      <c r="L265" s="19">
        <f t="shared" si="9"/>
        <v>15000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15000</v>
      </c>
      <c r="L269" s="41">
        <f t="shared" si="9"/>
        <v>15000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1505834.24</v>
      </c>
      <c r="G270" s="42">
        <f t="shared" si="11"/>
        <v>603771.91</v>
      </c>
      <c r="H270" s="42">
        <f t="shared" si="11"/>
        <v>2333681.1500000004</v>
      </c>
      <c r="I270" s="42">
        <f t="shared" si="11"/>
        <v>117162.01</v>
      </c>
      <c r="J270" s="42">
        <f t="shared" si="11"/>
        <v>52853.09</v>
      </c>
      <c r="K270" s="42">
        <f t="shared" si="11"/>
        <v>18725.61</v>
      </c>
      <c r="L270" s="42">
        <f t="shared" si="11"/>
        <v>4632028.0100000007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8731.2999999999993</v>
      </c>
      <c r="G275" s="18">
        <v>1301.33</v>
      </c>
      <c r="H275" s="18">
        <v>2046.38</v>
      </c>
      <c r="I275" s="18">
        <v>1000</v>
      </c>
      <c r="J275" s="18">
        <v>0</v>
      </c>
      <c r="K275" s="18">
        <v>0</v>
      </c>
      <c r="L275" s="19">
        <f>SUM(F275:K275)</f>
        <v>13079.009999999998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49420.86</v>
      </c>
      <c r="G276" s="18">
        <v>6247.74</v>
      </c>
      <c r="H276" s="18">
        <v>8811.7199999999993</v>
      </c>
      <c r="I276" s="18">
        <v>408.15</v>
      </c>
      <c r="J276" s="18">
        <v>3999.56</v>
      </c>
      <c r="K276" s="18">
        <v>0</v>
      </c>
      <c r="L276" s="19">
        <f>SUM(F276:K276)</f>
        <v>68888.03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1000</v>
      </c>
      <c r="L278" s="19">
        <f>SUM(F278:K278)</f>
        <v>1000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0</v>
      </c>
      <c r="G280" s="18">
        <v>0</v>
      </c>
      <c r="H280" s="18">
        <v>836</v>
      </c>
      <c r="I280" s="18">
        <v>0</v>
      </c>
      <c r="J280" s="18">
        <v>0</v>
      </c>
      <c r="K280" s="18">
        <v>0</v>
      </c>
      <c r="L280" s="19">
        <f t="shared" ref="L280:L286" si="12">SUM(F280:K280)</f>
        <v>836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2500</v>
      </c>
      <c r="G281" s="18">
        <v>459.87</v>
      </c>
      <c r="H281" s="18">
        <v>4896.13</v>
      </c>
      <c r="I281" s="18">
        <v>0</v>
      </c>
      <c r="J281" s="18">
        <v>0</v>
      </c>
      <c r="K281" s="18">
        <v>0</v>
      </c>
      <c r="L281" s="19">
        <f t="shared" si="12"/>
        <v>7856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>
        <v>0</v>
      </c>
      <c r="G282" s="18">
        <v>0</v>
      </c>
      <c r="H282" s="18">
        <v>0</v>
      </c>
      <c r="I282" s="18">
        <v>0</v>
      </c>
      <c r="J282" s="18">
        <v>0</v>
      </c>
      <c r="K282" s="18">
        <v>0</v>
      </c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>
        <v>0</v>
      </c>
      <c r="G283" s="18">
        <v>0</v>
      </c>
      <c r="H283" s="18">
        <v>0</v>
      </c>
      <c r="I283" s="18">
        <v>0</v>
      </c>
      <c r="J283" s="18">
        <v>0</v>
      </c>
      <c r="K283" s="18">
        <v>0</v>
      </c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18">
        <v>0</v>
      </c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>
        <v>0</v>
      </c>
      <c r="G285" s="18">
        <v>0</v>
      </c>
      <c r="H285" s="18">
        <v>0</v>
      </c>
      <c r="I285" s="18">
        <v>0</v>
      </c>
      <c r="J285" s="18">
        <v>0</v>
      </c>
      <c r="K285" s="18">
        <v>0</v>
      </c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>
        <v>0</v>
      </c>
      <c r="G286" s="18">
        <v>0</v>
      </c>
      <c r="H286" s="18">
        <v>0</v>
      </c>
      <c r="I286" s="18">
        <v>0</v>
      </c>
      <c r="J286" s="18">
        <v>0</v>
      </c>
      <c r="K286" s="18">
        <v>0</v>
      </c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>
        <v>0</v>
      </c>
      <c r="G287" s="18">
        <v>0</v>
      </c>
      <c r="H287" s="18">
        <v>0</v>
      </c>
      <c r="I287" s="18">
        <v>0</v>
      </c>
      <c r="J287" s="18">
        <v>0</v>
      </c>
      <c r="K287" s="18">
        <v>0</v>
      </c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60652.160000000003</v>
      </c>
      <c r="G289" s="42">
        <f t="shared" si="13"/>
        <v>8008.94</v>
      </c>
      <c r="H289" s="42">
        <f t="shared" si="13"/>
        <v>16590.23</v>
      </c>
      <c r="I289" s="42">
        <f t="shared" si="13"/>
        <v>1408.15</v>
      </c>
      <c r="J289" s="42">
        <f t="shared" si="13"/>
        <v>3999.56</v>
      </c>
      <c r="K289" s="42">
        <f t="shared" si="13"/>
        <v>1000</v>
      </c>
      <c r="L289" s="41">
        <f t="shared" si="13"/>
        <v>91659.04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60652.160000000003</v>
      </c>
      <c r="G337" s="41">
        <f t="shared" si="20"/>
        <v>8008.94</v>
      </c>
      <c r="H337" s="41">
        <f t="shared" si="20"/>
        <v>16590.23</v>
      </c>
      <c r="I337" s="41">
        <f t="shared" si="20"/>
        <v>1408.15</v>
      </c>
      <c r="J337" s="41">
        <f t="shared" si="20"/>
        <v>3999.56</v>
      </c>
      <c r="K337" s="41">
        <f t="shared" si="20"/>
        <v>1000</v>
      </c>
      <c r="L337" s="41">
        <f t="shared" si="20"/>
        <v>91659.04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60652.160000000003</v>
      </c>
      <c r="G351" s="41">
        <f>G337</f>
        <v>8008.94</v>
      </c>
      <c r="H351" s="41">
        <f>H337</f>
        <v>16590.23</v>
      </c>
      <c r="I351" s="41">
        <f>I337</f>
        <v>1408.15</v>
      </c>
      <c r="J351" s="41">
        <f>J337</f>
        <v>3999.56</v>
      </c>
      <c r="K351" s="47">
        <f>K337+K350</f>
        <v>1000</v>
      </c>
      <c r="L351" s="41">
        <f>L337+L350</f>
        <v>91659.04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23666.04</v>
      </c>
      <c r="G357" s="18">
        <v>2855.86</v>
      </c>
      <c r="H357" s="18">
        <v>2784.67</v>
      </c>
      <c r="I357" s="18">
        <v>30336.37</v>
      </c>
      <c r="J357" s="18">
        <v>6746.5</v>
      </c>
      <c r="K357" s="18">
        <v>0</v>
      </c>
      <c r="L357" s="13">
        <f>SUM(F357:K357)</f>
        <v>66389.440000000002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23666.04</v>
      </c>
      <c r="G361" s="47">
        <f t="shared" si="22"/>
        <v>2855.86</v>
      </c>
      <c r="H361" s="47">
        <f t="shared" si="22"/>
        <v>2784.67</v>
      </c>
      <c r="I361" s="47">
        <f t="shared" si="22"/>
        <v>30336.37</v>
      </c>
      <c r="J361" s="47">
        <f t="shared" si="22"/>
        <v>6746.5</v>
      </c>
      <c r="K361" s="47">
        <f t="shared" si="22"/>
        <v>0</v>
      </c>
      <c r="L361" s="47">
        <f t="shared" si="22"/>
        <v>66389.440000000002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f>18372.92+7594.29</f>
        <v>25967.21</v>
      </c>
      <c r="G366" s="18"/>
      <c r="H366" s="18"/>
      <c r="I366" s="56">
        <f>SUM(F366:H366)</f>
        <v>25967.21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f>1845.61+493.33+1277+564.98+188.24</f>
        <v>4369.16</v>
      </c>
      <c r="G367" s="63"/>
      <c r="H367" s="63"/>
      <c r="I367" s="56">
        <f>SUM(F367:H367)</f>
        <v>4369.16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30336.37</v>
      </c>
      <c r="G368" s="47">
        <f>SUM(G366:G367)</f>
        <v>0</v>
      </c>
      <c r="H368" s="47">
        <f>SUM(H366:H367)</f>
        <v>0</v>
      </c>
      <c r="I368" s="47">
        <f>SUM(I366:I367)</f>
        <v>30336.37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>
        <v>15000</v>
      </c>
      <c r="H395" s="18">
        <f>6.37+8.59</f>
        <v>14.96</v>
      </c>
      <c r="I395" s="18"/>
      <c r="J395" s="24" t="s">
        <v>289</v>
      </c>
      <c r="K395" s="24" t="s">
        <v>289</v>
      </c>
      <c r="L395" s="56">
        <f t="shared" si="26"/>
        <v>15014.96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>
        <f>16.04+7.2</f>
        <v>23.24</v>
      </c>
      <c r="I399" s="18"/>
      <c r="J399" s="24" t="s">
        <v>289</v>
      </c>
      <c r="K399" s="24" t="s">
        <v>289</v>
      </c>
      <c r="L399" s="56">
        <f t="shared" si="26"/>
        <v>23.24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15000</v>
      </c>
      <c r="H400" s="47">
        <f>SUM(H394:H399)</f>
        <v>38.200000000000003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15038.199999999999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15000</v>
      </c>
      <c r="H407" s="47">
        <f>H392+H400+H406</f>
        <v>38.200000000000003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15038.199999999999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>
        <v>10200</v>
      </c>
      <c r="I421" s="18"/>
      <c r="J421" s="18"/>
      <c r="K421" s="18"/>
      <c r="L421" s="56">
        <f t="shared" si="29"/>
        <v>10200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10200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10200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10200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10200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>
        <v>58968.75</v>
      </c>
      <c r="H441" s="18"/>
      <c r="I441" s="56">
        <f t="shared" si="33"/>
        <v>58968.75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58968.75</v>
      </c>
      <c r="H445" s="13">
        <f>SUM(H438:H444)</f>
        <v>0</v>
      </c>
      <c r="I445" s="13">
        <f>SUM(I438:I444)</f>
        <v>58968.75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>
        <v>4000</v>
      </c>
      <c r="H447" s="18"/>
      <c r="I447" s="56">
        <f>SUM(F447:H447)</f>
        <v>4000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>
        <v>6200</v>
      </c>
      <c r="H449" s="18"/>
      <c r="I449" s="56">
        <f>SUM(F449:H449)</f>
        <v>6200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10200</v>
      </c>
      <c r="H451" s="72">
        <f>SUM(H447:H450)</f>
        <v>0</v>
      </c>
      <c r="I451" s="72">
        <f>SUM(I447:I450)</f>
        <v>10200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f>43930.55+4838.2</f>
        <v>48768.75</v>
      </c>
      <c r="H458" s="18"/>
      <c r="I458" s="56">
        <f t="shared" si="34"/>
        <v>48768.75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48768.75</v>
      </c>
      <c r="H459" s="83">
        <f>SUM(H453:H458)</f>
        <v>0</v>
      </c>
      <c r="I459" s="83">
        <f>SUM(I453:I458)</f>
        <v>48768.75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58968.75</v>
      </c>
      <c r="H460" s="42">
        <f>H451+H459</f>
        <v>0</v>
      </c>
      <c r="I460" s="42">
        <f>I451+I459</f>
        <v>58968.75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82771.070000000007</v>
      </c>
      <c r="G464" s="18">
        <f>29242.79</f>
        <v>29242.79</v>
      </c>
      <c r="H464" s="18">
        <v>0</v>
      </c>
      <c r="I464" s="18"/>
      <c r="J464" s="18">
        <v>43897.599999999999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f>F192</f>
        <v>4635442.99</v>
      </c>
      <c r="G467" s="18">
        <f>G192</f>
        <v>60995.13</v>
      </c>
      <c r="H467" s="18">
        <f>H192</f>
        <v>91659.040000000008</v>
      </c>
      <c r="I467" s="18"/>
      <c r="J467" s="18">
        <f>L407</f>
        <v>15038.199999999999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>
        <f>43930.55-43897.6</f>
        <v>32.950000000004366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4635442.99</v>
      </c>
      <c r="G469" s="53">
        <f>SUM(G467:G468)</f>
        <v>60995.13</v>
      </c>
      <c r="H469" s="53">
        <f>SUM(H467:H468)</f>
        <v>91659.040000000008</v>
      </c>
      <c r="I469" s="53">
        <f>SUM(I467:I468)</f>
        <v>0</v>
      </c>
      <c r="J469" s="53">
        <f>SUM(J467:J468)</f>
        <v>15071.150000000003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f>L270</f>
        <v>4632028.0100000007</v>
      </c>
      <c r="G471" s="18">
        <f>L361</f>
        <v>66389.440000000002</v>
      </c>
      <c r="H471" s="18">
        <f>L351</f>
        <v>91659.04</v>
      </c>
      <c r="I471" s="18"/>
      <c r="J471" s="18">
        <f>L433</f>
        <v>10200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>
        <v>3140.97</v>
      </c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4635168.9800000004</v>
      </c>
      <c r="G473" s="53">
        <f>SUM(G471:G472)</f>
        <v>66389.440000000002</v>
      </c>
      <c r="H473" s="53">
        <f>SUM(H471:H472)</f>
        <v>91659.04</v>
      </c>
      <c r="I473" s="53">
        <f>SUM(I471:I472)</f>
        <v>0</v>
      </c>
      <c r="J473" s="53">
        <f>SUM(J471:J472)</f>
        <v>10200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83045.080000000075</v>
      </c>
      <c r="G475" s="53">
        <f>(G464+G469)- G473</f>
        <v>23848.479999999996</v>
      </c>
      <c r="H475" s="53">
        <f>(H464+H469)- H473</f>
        <v>0</v>
      </c>
      <c r="I475" s="53">
        <f>(I464+I469)- I473</f>
        <v>0</v>
      </c>
      <c r="J475" s="53">
        <f>(J464+J469)- J473</f>
        <v>48768.75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75" t="s">
        <v>909</v>
      </c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 t="s">
        <v>910</v>
      </c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/>
      <c r="G497" s="204"/>
      <c r="H497" s="204"/>
      <c r="I497" s="204"/>
      <c r="J497" s="204"/>
      <c r="K497" s="205">
        <f t="shared" si="35"/>
        <v>0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/>
      <c r="G500" s="204"/>
      <c r="H500" s="204"/>
      <c r="I500" s="204"/>
      <c r="J500" s="204"/>
      <c r="K500" s="205">
        <f t="shared" si="35"/>
        <v>0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219179.35</v>
      </c>
      <c r="G520" s="18">
        <v>71666.67</v>
      </c>
      <c r="H520" s="18">
        <v>6061.38</v>
      </c>
      <c r="I520" s="18">
        <v>1139.6600000000001</v>
      </c>
      <c r="J520" s="18">
        <v>5608.01</v>
      </c>
      <c r="K520" s="18"/>
      <c r="L520" s="88">
        <f>SUM(F520:K520)</f>
        <v>303655.07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219179.35</v>
      </c>
      <c r="G523" s="108">
        <f t="shared" ref="G523:L523" si="36">SUM(G520:G522)</f>
        <v>71666.67</v>
      </c>
      <c r="H523" s="108">
        <f t="shared" si="36"/>
        <v>6061.38</v>
      </c>
      <c r="I523" s="108">
        <f t="shared" si="36"/>
        <v>1139.6600000000001</v>
      </c>
      <c r="J523" s="108">
        <f t="shared" si="36"/>
        <v>5608.01</v>
      </c>
      <c r="K523" s="108">
        <f t="shared" si="36"/>
        <v>0</v>
      </c>
      <c r="L523" s="89">
        <f t="shared" si="36"/>
        <v>303655.07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57489.02</v>
      </c>
      <c r="G525" s="18">
        <v>29302.11</v>
      </c>
      <c r="H525" s="18">
        <v>208298.46</v>
      </c>
      <c r="I525" s="18"/>
      <c r="J525" s="18"/>
      <c r="K525" s="18"/>
      <c r="L525" s="88">
        <f>SUM(F525:K525)</f>
        <v>295089.58999999997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>
        <v>308786.88</v>
      </c>
      <c r="I526" s="18"/>
      <c r="J526" s="18"/>
      <c r="K526" s="18"/>
      <c r="L526" s="88">
        <f>SUM(F526:K526)</f>
        <v>308786.88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57489.02</v>
      </c>
      <c r="G528" s="89">
        <f t="shared" ref="G528:L528" si="37">SUM(G525:G527)</f>
        <v>29302.11</v>
      </c>
      <c r="H528" s="89">
        <f t="shared" si="37"/>
        <v>517085.33999999997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603876.47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9010.48</v>
      </c>
      <c r="G530" s="18">
        <v>766.99</v>
      </c>
      <c r="H530" s="18">
        <v>8608.93</v>
      </c>
      <c r="I530" s="18"/>
      <c r="J530" s="18"/>
      <c r="K530" s="18"/>
      <c r="L530" s="88">
        <f>SUM(F530:K530)</f>
        <v>18386.400000000001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9010.48</v>
      </c>
      <c r="G533" s="89">
        <f t="shared" ref="G533:L533" si="38">SUM(G530:G532)</f>
        <v>766.99</v>
      </c>
      <c r="H533" s="89">
        <f t="shared" si="38"/>
        <v>8608.93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18386.400000000001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277">
        <v>37228.569999999992</v>
      </c>
      <c r="I540" s="18"/>
      <c r="J540" s="18"/>
      <c r="K540" s="18"/>
      <c r="L540" s="88">
        <f>SUM(F540:K540)</f>
        <v>37228.569999999992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277">
        <v>75650.350000000006</v>
      </c>
      <c r="I541" s="18"/>
      <c r="J541" s="18"/>
      <c r="K541" s="18"/>
      <c r="L541" s="88">
        <f>SUM(F541:K541)</f>
        <v>75650.350000000006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112878.92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112878.92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285678.84999999998</v>
      </c>
      <c r="G544" s="89">
        <f t="shared" ref="G544:L544" si="41">G523+G528+G533+G538+G543</f>
        <v>101735.77</v>
      </c>
      <c r="H544" s="89">
        <f t="shared" si="41"/>
        <v>644634.57000000007</v>
      </c>
      <c r="I544" s="89">
        <f t="shared" si="41"/>
        <v>1139.6600000000001</v>
      </c>
      <c r="J544" s="89">
        <f t="shared" si="41"/>
        <v>5608.01</v>
      </c>
      <c r="K544" s="89">
        <f t="shared" si="41"/>
        <v>0</v>
      </c>
      <c r="L544" s="89">
        <f t="shared" si="41"/>
        <v>1038796.8600000001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303655.07</v>
      </c>
      <c r="G548" s="87">
        <f>L525</f>
        <v>295089.58999999997</v>
      </c>
      <c r="H548" s="87">
        <f>L530</f>
        <v>18386.400000000001</v>
      </c>
      <c r="I548" s="87">
        <f>L535</f>
        <v>0</v>
      </c>
      <c r="J548" s="87">
        <f>L540</f>
        <v>37228.569999999992</v>
      </c>
      <c r="K548" s="87">
        <f>SUM(F548:J548)</f>
        <v>654359.62999999989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308786.88</v>
      </c>
      <c r="H549" s="87">
        <f>L531</f>
        <v>0</v>
      </c>
      <c r="I549" s="87">
        <f>L536</f>
        <v>0</v>
      </c>
      <c r="J549" s="87">
        <f>L541</f>
        <v>75650.350000000006</v>
      </c>
      <c r="K549" s="87">
        <f>SUM(F549:J549)</f>
        <v>384437.23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303655.07</v>
      </c>
      <c r="G551" s="89">
        <f t="shared" si="42"/>
        <v>603876.47</v>
      </c>
      <c r="H551" s="89">
        <f t="shared" si="42"/>
        <v>18386.400000000001</v>
      </c>
      <c r="I551" s="89">
        <f t="shared" si="42"/>
        <v>0</v>
      </c>
      <c r="J551" s="89">
        <f t="shared" si="42"/>
        <v>112878.92</v>
      </c>
      <c r="K551" s="89">
        <f t="shared" si="42"/>
        <v>1038796.8599999999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>
        <f>1295997.99+16706</f>
        <v>1312703.99</v>
      </c>
      <c r="H574" s="18"/>
      <c r="I574" s="87">
        <f>SUM(F574:H574)</f>
        <v>1312703.99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f>6832.36+6000</f>
        <v>12832.36</v>
      </c>
      <c r="G581" s="18">
        <v>112347.68</v>
      </c>
      <c r="H581" s="18"/>
      <c r="I581" s="87">
        <f t="shared" si="47"/>
        <v>125180.04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276">
        <v>74433.48</v>
      </c>
      <c r="I590" s="276">
        <v>31145.919999999998</v>
      </c>
      <c r="J590" s="18"/>
      <c r="K590" s="104">
        <f t="shared" ref="K590:K596" si="48">SUM(H590:J590)</f>
        <v>105579.4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276">
        <v>37228.569999999992</v>
      </c>
      <c r="I591" s="276">
        <v>75650.350000000006</v>
      </c>
      <c r="J591" s="18"/>
      <c r="K591" s="104">
        <f t="shared" si="48"/>
        <v>112878.92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276">
        <v>0</v>
      </c>
      <c r="I592" s="276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276">
        <v>0</v>
      </c>
      <c r="I593" s="276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276">
        <v>3364.5</v>
      </c>
      <c r="I594" s="276"/>
      <c r="J594" s="18"/>
      <c r="K594" s="104">
        <f t="shared" si="48"/>
        <v>3364.5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276">
        <v>0</v>
      </c>
      <c r="I595" s="276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276">
        <v>0</v>
      </c>
      <c r="I596" s="276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115026.54999999999</v>
      </c>
      <c r="I597" s="108">
        <f>SUM(I590:I596)</f>
        <v>106796.27</v>
      </c>
      <c r="J597" s="108">
        <f>SUM(J590:J596)</f>
        <v>0</v>
      </c>
      <c r="K597" s="108">
        <f>SUM(K590:K596)</f>
        <v>221822.82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>
        <v>0</v>
      </c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>
        <v>0</v>
      </c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56852.65</v>
      </c>
      <c r="I603" s="18"/>
      <c r="J603" s="18"/>
      <c r="K603" s="104">
        <f>SUM(H603:J603)</f>
        <v>56852.65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56852.65</v>
      </c>
      <c r="I604" s="108">
        <f>SUM(I601:I603)</f>
        <v>0</v>
      </c>
      <c r="J604" s="108">
        <f>SUM(J601:J603)</f>
        <v>0</v>
      </c>
      <c r="K604" s="108">
        <f>SUM(K601:K603)</f>
        <v>56852.65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449351.28</v>
      </c>
      <c r="H616" s="109">
        <f>SUM(F51)</f>
        <v>449351.28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31949.040000000001</v>
      </c>
      <c r="H617" s="109">
        <f>SUM(G51)</f>
        <v>31949.040000000001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27691.06</v>
      </c>
      <c r="H618" s="109">
        <f>SUM(H51)</f>
        <v>27691.06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58968.75</v>
      </c>
      <c r="H620" s="109">
        <f>SUM(J51)</f>
        <v>58968.75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83045.08</v>
      </c>
      <c r="H621" s="109">
        <f>F475</f>
        <v>83045.080000000075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23848.48</v>
      </c>
      <c r="H622" s="109">
        <f>G475</f>
        <v>23848.479999999996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48768.75</v>
      </c>
      <c r="H625" s="109">
        <f>J475</f>
        <v>48768.75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4635442.99</v>
      </c>
      <c r="H626" s="104">
        <f>SUM(F467)</f>
        <v>4635442.99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60995.13</v>
      </c>
      <c r="H627" s="104">
        <f>SUM(G467)</f>
        <v>60995.13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91659.040000000008</v>
      </c>
      <c r="H628" s="104">
        <f>SUM(H467)</f>
        <v>91659.040000000008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15038.2</v>
      </c>
      <c r="H630" s="104">
        <f>SUM(J467)</f>
        <v>15038.199999999999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4632028.0100000007</v>
      </c>
      <c r="H631" s="104">
        <f>SUM(F471)</f>
        <v>4632028.0100000007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91659.04</v>
      </c>
      <c r="H632" s="104">
        <f>SUM(H471)</f>
        <v>91659.04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30336.37</v>
      </c>
      <c r="H633" s="104">
        <f>I368</f>
        <v>30336.37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66389.440000000002</v>
      </c>
      <c r="H634" s="104">
        <f>SUM(G471)</f>
        <v>66389.440000000002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15038.199999999999</v>
      </c>
      <c r="H636" s="164">
        <f>SUM(J467)</f>
        <v>15038.199999999999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10200</v>
      </c>
      <c r="H637" s="164">
        <f>SUM(J471)</f>
        <v>10200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58968.75</v>
      </c>
      <c r="H639" s="104">
        <f>SUM(G460)</f>
        <v>58968.75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58968.75</v>
      </c>
      <c r="H641" s="104">
        <f>SUM(I460)</f>
        <v>58968.75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38.200000000000003</v>
      </c>
      <c r="H643" s="104">
        <f>H407</f>
        <v>38.200000000000003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15000</v>
      </c>
      <c r="H644" s="104">
        <f>G407</f>
        <v>15000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15038.2</v>
      </c>
      <c r="H645" s="104">
        <f>L407</f>
        <v>15038.199999999999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221822.82</v>
      </c>
      <c r="H646" s="104">
        <f>L207+L225+L243</f>
        <v>221822.82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56852.65</v>
      </c>
      <c r="H647" s="104">
        <f>(J256+J337)-(J254+J335)</f>
        <v>56852.649999999994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115026.55000000002</v>
      </c>
      <c r="H648" s="104">
        <f>H597</f>
        <v>115026.54999999999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106796.27</v>
      </c>
      <c r="H649" s="104">
        <f>I597</f>
        <v>106796.27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0</v>
      </c>
      <c r="H650" s="104">
        <f>J597</f>
        <v>0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15000</v>
      </c>
      <c r="H654" s="104">
        <f>K265+K346</f>
        <v>15000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3046789.3500000006</v>
      </c>
      <c r="G659" s="19">
        <f>(L228+L308+L358)</f>
        <v>1728287.1400000001</v>
      </c>
      <c r="H659" s="19">
        <f>(L246+L327+L359)</f>
        <v>0</v>
      </c>
      <c r="I659" s="19">
        <f>SUM(F659:H659)</f>
        <v>4775076.49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41853.74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41853.74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115026.55000000002</v>
      </c>
      <c r="G661" s="19">
        <f>(L225+L305)-(J225+J305)</f>
        <v>106796.27</v>
      </c>
      <c r="H661" s="19">
        <f>(L243+L324)-(J243+J324)</f>
        <v>0</v>
      </c>
      <c r="I661" s="19">
        <f>SUM(F661:H661)</f>
        <v>221822.82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69685.010000000009</v>
      </c>
      <c r="G662" s="199">
        <f>SUM(G574:G586)+SUM(I601:I603)+L611</f>
        <v>1425051.67</v>
      </c>
      <c r="H662" s="199">
        <f>SUM(H574:H586)+SUM(J601:J603)+L612</f>
        <v>0</v>
      </c>
      <c r="I662" s="19">
        <f>SUM(F662:H662)</f>
        <v>1494736.68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2820224.0500000007</v>
      </c>
      <c r="G663" s="19">
        <f>G659-SUM(G660:G662)</f>
        <v>196439.20000000019</v>
      </c>
      <c r="H663" s="19">
        <f>H659-SUM(H660:H662)</f>
        <v>0</v>
      </c>
      <c r="I663" s="19">
        <f>I659-SUM(I660:I662)</f>
        <v>3016663.25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191.6</v>
      </c>
      <c r="G664" s="248">
        <v>0</v>
      </c>
      <c r="H664" s="248"/>
      <c r="I664" s="19">
        <f>SUM(F664:H664)</f>
        <v>191.6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14719.33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15744.59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>
        <v>-196439.2</v>
      </c>
      <c r="H668" s="18"/>
      <c r="I668" s="19">
        <f>SUM(F668:H668)</f>
        <v>-196439.2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14719.33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14719.33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1" sqref="B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MONT VERNON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81" t="s">
        <v>784</v>
      </c>
      <c r="B3" s="281"/>
      <c r="C3" s="281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80" t="s">
        <v>783</v>
      </c>
      <c r="C6" s="280"/>
    </row>
    <row r="7" spans="1:3" x14ac:dyDescent="0.2">
      <c r="A7" s="239" t="s">
        <v>786</v>
      </c>
      <c r="B7" s="278" t="s">
        <v>782</v>
      </c>
      <c r="C7" s="279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860168.7300000001</v>
      </c>
      <c r="C9" s="229">
        <f>'DOE25'!G196+'DOE25'!G214+'DOE25'!G232+'DOE25'!G275+'DOE25'!G294+'DOE25'!G313</f>
        <v>319572.96000000002</v>
      </c>
    </row>
    <row r="10" spans="1:3" x14ac:dyDescent="0.2">
      <c r="A10" t="s">
        <v>779</v>
      </c>
      <c r="B10" s="240">
        <v>854511.23</v>
      </c>
      <c r="C10" s="240">
        <v>317471.07</v>
      </c>
    </row>
    <row r="11" spans="1:3" x14ac:dyDescent="0.2">
      <c r="A11" t="s">
        <v>780</v>
      </c>
      <c r="B11" s="240">
        <v>2000</v>
      </c>
      <c r="C11" s="240">
        <v>743.05</v>
      </c>
    </row>
    <row r="12" spans="1:3" x14ac:dyDescent="0.2">
      <c r="A12" t="s">
        <v>781</v>
      </c>
      <c r="B12" s="240">
        <v>3657.5</v>
      </c>
      <c r="C12" s="240">
        <v>1358.84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860168.73</v>
      </c>
      <c r="C13" s="231">
        <f>SUM(C10:C12)</f>
        <v>319572.96000000002</v>
      </c>
    </row>
    <row r="14" spans="1:3" x14ac:dyDescent="0.2">
      <c r="B14" s="230"/>
      <c r="C14" s="230"/>
    </row>
    <row r="15" spans="1:3" x14ac:dyDescent="0.2">
      <c r="B15" s="280" t="s">
        <v>783</v>
      </c>
      <c r="C15" s="280"/>
    </row>
    <row r="16" spans="1:3" x14ac:dyDescent="0.2">
      <c r="A16" s="239" t="s">
        <v>787</v>
      </c>
      <c r="B16" s="278" t="s">
        <v>707</v>
      </c>
      <c r="C16" s="279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283678.84999999998</v>
      </c>
      <c r="C18" s="229">
        <f>'DOE25'!G197+'DOE25'!G215+'DOE25'!G233+'DOE25'!G276+'DOE25'!G295+'DOE25'!G314</f>
        <v>101417.11</v>
      </c>
    </row>
    <row r="19" spans="1:3" x14ac:dyDescent="0.2">
      <c r="A19" t="s">
        <v>779</v>
      </c>
      <c r="B19" s="240">
        <v>136379.73000000001</v>
      </c>
      <c r="C19" s="240">
        <v>48756.68</v>
      </c>
    </row>
    <row r="20" spans="1:3" x14ac:dyDescent="0.2">
      <c r="A20" t="s">
        <v>780</v>
      </c>
      <c r="B20" s="240">
        <v>80799.62</v>
      </c>
      <c r="C20" s="240">
        <v>28886.41</v>
      </c>
    </row>
    <row r="21" spans="1:3" x14ac:dyDescent="0.2">
      <c r="A21" t="s">
        <v>781</v>
      </c>
      <c r="B21" s="240">
        <v>66499.5</v>
      </c>
      <c r="C21" s="240">
        <v>23774.02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283678.84999999998</v>
      </c>
      <c r="C22" s="231">
        <f>SUM(C19:C21)</f>
        <v>101417.11</v>
      </c>
    </row>
    <row r="23" spans="1:3" x14ac:dyDescent="0.2">
      <c r="B23" s="230"/>
      <c r="C23" s="230"/>
    </row>
    <row r="24" spans="1:3" x14ac:dyDescent="0.2">
      <c r="B24" s="280" t="s">
        <v>783</v>
      </c>
      <c r="C24" s="280"/>
    </row>
    <row r="25" spans="1:3" x14ac:dyDescent="0.2">
      <c r="A25" s="239" t="s">
        <v>788</v>
      </c>
      <c r="B25" s="278" t="s">
        <v>708</v>
      </c>
      <c r="C25" s="279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80" t="s">
        <v>783</v>
      </c>
      <c r="C33" s="280"/>
    </row>
    <row r="34" spans="1:3" x14ac:dyDescent="0.2">
      <c r="A34" s="239" t="s">
        <v>789</v>
      </c>
      <c r="B34" s="278" t="s">
        <v>709</v>
      </c>
      <c r="C34" s="279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7309</v>
      </c>
      <c r="C36" s="235">
        <f>'DOE25'!G199+'DOE25'!G217+'DOE25'!G235+'DOE25'!G278+'DOE25'!G297+'DOE25'!G316</f>
        <v>957.09</v>
      </c>
    </row>
    <row r="37" spans="1:3" x14ac:dyDescent="0.2">
      <c r="A37" t="s">
        <v>779</v>
      </c>
      <c r="B37" s="240">
        <v>7189</v>
      </c>
      <c r="C37" s="240">
        <v>947.91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120</v>
      </c>
      <c r="C39" s="240">
        <v>9.18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7309</v>
      </c>
      <c r="C40" s="231">
        <f>SUM(C37:C39)</f>
        <v>957.08999999999992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sqref="A1:H5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80" t="s">
        <v>790</v>
      </c>
      <c r="B1" s="285"/>
      <c r="C1" s="285"/>
      <c r="D1" s="285"/>
      <c r="E1" s="285"/>
      <c r="F1" s="285"/>
      <c r="G1" s="285"/>
      <c r="H1" s="285"/>
      <c r="I1" s="181"/>
    </row>
    <row r="2" spans="1:9" x14ac:dyDescent="0.2">
      <c r="A2" s="33" t="s">
        <v>717</v>
      </c>
      <c r="B2" s="265" t="str">
        <f>'DOE25'!A2</f>
        <v>MONT VERNON SCHOOL DISTRICT</v>
      </c>
      <c r="C2" s="181"/>
      <c r="D2" s="181" t="s">
        <v>792</v>
      </c>
      <c r="E2" s="181" t="s">
        <v>794</v>
      </c>
      <c r="F2" s="282" t="s">
        <v>821</v>
      </c>
      <c r="G2" s="283"/>
      <c r="H2" s="284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3413645.0100000007</v>
      </c>
      <c r="D5" s="20">
        <f>SUM('DOE25'!L196:L199)+SUM('DOE25'!L214:L217)+SUM('DOE25'!L232:L235)-F5-G5</f>
        <v>3383294.7700000005</v>
      </c>
      <c r="E5" s="243"/>
      <c r="F5" s="255">
        <f>SUM('DOE25'!J196:J199)+SUM('DOE25'!J214:J217)+SUM('DOE25'!J232:J235)</f>
        <v>30350.240000000002</v>
      </c>
      <c r="G5" s="53">
        <f>SUM('DOE25'!K196:K199)+SUM('DOE25'!K214:K217)+SUM('DOE25'!K232:K235)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128459.01</v>
      </c>
      <c r="D6" s="20">
        <f>'DOE25'!L201+'DOE25'!L219+'DOE25'!L237-F6-G6</f>
        <v>128459.01</v>
      </c>
      <c r="E6" s="243"/>
      <c r="F6" s="255">
        <f>'DOE25'!J201+'DOE25'!J219+'DOE25'!J237</f>
        <v>0</v>
      </c>
      <c r="G6" s="53">
        <f>'DOE25'!K201+'DOE25'!K219+'DOE25'!K237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145650.19</v>
      </c>
      <c r="D7" s="20">
        <f>'DOE25'!L202+'DOE25'!L220+'DOE25'!L238-F7-G7</f>
        <v>144923.19</v>
      </c>
      <c r="E7" s="243"/>
      <c r="F7" s="255">
        <f>'DOE25'!J202+'DOE25'!J220+'DOE25'!J238</f>
        <v>727</v>
      </c>
      <c r="G7" s="53">
        <f>'DOE25'!K202+'DOE25'!K220+'DOE25'!K238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207148.62</v>
      </c>
      <c r="D8" s="243"/>
      <c r="E8" s="20">
        <f>'DOE25'!L203+'DOE25'!L221+'DOE25'!L239-F8-G8-D9-D11</f>
        <v>204143.01</v>
      </c>
      <c r="F8" s="255">
        <f>'DOE25'!J203+'DOE25'!J221+'DOE25'!J239</f>
        <v>0</v>
      </c>
      <c r="G8" s="53">
        <f>'DOE25'!K203+'DOE25'!K221+'DOE25'!K239</f>
        <v>3005.61</v>
      </c>
      <c r="H8" s="259"/>
    </row>
    <row r="9" spans="1:9" x14ac:dyDescent="0.2">
      <c r="A9" s="32">
        <v>2310</v>
      </c>
      <c r="B9" t="s">
        <v>818</v>
      </c>
      <c r="C9" s="245">
        <f t="shared" si="0"/>
        <v>0</v>
      </c>
      <c r="D9" s="244"/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0</v>
      </c>
      <c r="D10" s="243"/>
      <c r="E10" s="244"/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0</v>
      </c>
      <c r="D11" s="244"/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228371.28999999998</v>
      </c>
      <c r="D12" s="20">
        <f>'DOE25'!L204+'DOE25'!L222+'DOE25'!L240-F12-G12</f>
        <v>219037.13999999998</v>
      </c>
      <c r="E12" s="243"/>
      <c r="F12" s="255">
        <f>'DOE25'!J204+'DOE25'!J222+'DOE25'!J240</f>
        <v>8614.15</v>
      </c>
      <c r="G12" s="53">
        <f>'DOE25'!K204+'DOE25'!K222+'DOE25'!K240</f>
        <v>720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242333.6</v>
      </c>
      <c r="D14" s="20">
        <f>'DOE25'!L206+'DOE25'!L224+'DOE25'!L242-F14-G14</f>
        <v>242333.6</v>
      </c>
      <c r="E14" s="243"/>
      <c r="F14" s="255">
        <f>'DOE25'!J206+'DOE25'!J224+'DOE25'!J242</f>
        <v>0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221822.82</v>
      </c>
      <c r="D15" s="20">
        <f>'DOE25'!L207+'DOE25'!L225+'DOE25'!L243-F15-G15</f>
        <v>221822.82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29597.47</v>
      </c>
      <c r="D16" s="243"/>
      <c r="E16" s="20">
        <f>'DOE25'!L208+'DOE25'!L226+'DOE25'!L244-F16-G16</f>
        <v>16435.77</v>
      </c>
      <c r="F16" s="255">
        <f>'DOE25'!J208+'DOE25'!J226+'DOE25'!J244</f>
        <v>13161.7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'DOE25'!L254+'DOE25'!L335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'DOE25'!L259+'DOE25'!L260+'DOE25'!L340+'DOE25'!L341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40422.230000000003</v>
      </c>
      <c r="D29" s="20">
        <f>'DOE25'!L357+'DOE25'!L358+'DOE25'!L359-'DOE25'!I366-F29-G29</f>
        <v>33675.730000000003</v>
      </c>
      <c r="E29" s="243"/>
      <c r="F29" s="255">
        <f>'DOE25'!J357+'DOE25'!J358+'DOE25'!J359</f>
        <v>6746.5</v>
      </c>
      <c r="G29" s="53">
        <f>'DOE25'!K357+'DOE25'!K358+'DOE25'!K359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91659.04</v>
      </c>
      <c r="D31" s="20">
        <f>'DOE25'!L289+'DOE25'!L308+'DOE25'!L327+'DOE25'!L332+'DOE25'!L333+'DOE25'!L334-F31-G31</f>
        <v>86659.48</v>
      </c>
      <c r="E31" s="243"/>
      <c r="F31" s="255">
        <f>'DOE25'!J289+'DOE25'!J308+'DOE25'!J327+'DOE25'!J332+'DOE25'!J333+'DOE25'!J334</f>
        <v>3999.56</v>
      </c>
      <c r="G31" s="53">
        <f>'DOE25'!K289+'DOE25'!K308+'DOE25'!K327+'DOE25'!K332+'DOE25'!K333+'DOE25'!K334</f>
        <v>1000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4460205.7400000012</v>
      </c>
      <c r="E33" s="246">
        <f>SUM(E5:E31)</f>
        <v>220578.78</v>
      </c>
      <c r="F33" s="246">
        <f>SUM(F5:F31)</f>
        <v>63599.149999999994</v>
      </c>
      <c r="G33" s="246">
        <f>SUM(G5:G31)</f>
        <v>4725.6100000000006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220578.78</v>
      </c>
      <c r="E35" s="249"/>
    </row>
    <row r="36" spans="2:8" ht="12" thickTop="1" x14ac:dyDescent="0.2">
      <c r="B36" t="s">
        <v>815</v>
      </c>
      <c r="D36" s="20">
        <f>D33</f>
        <v>4460205.7400000012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N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MONT VERNON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444308.98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735.77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1069.03</v>
      </c>
      <c r="D11" s="95">
        <f>'DOE25'!G12</f>
        <v>29901.56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360</v>
      </c>
      <c r="D12" s="95">
        <f>'DOE25'!G13</f>
        <v>2047.48</v>
      </c>
      <c r="E12" s="95">
        <f>'DOE25'!H13</f>
        <v>27691.06</v>
      </c>
      <c r="F12" s="95">
        <f>'DOE25'!I13</f>
        <v>0</v>
      </c>
      <c r="G12" s="95">
        <f>'DOE25'!J13</f>
        <v>58968.75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2877.5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449351.28</v>
      </c>
      <c r="D18" s="41">
        <f>SUM(D8:D17)</f>
        <v>31949.040000000001</v>
      </c>
      <c r="E18" s="41">
        <f>SUM(E8:E17)</f>
        <v>27691.06</v>
      </c>
      <c r="F18" s="41">
        <f>SUM(F8:F17)</f>
        <v>0</v>
      </c>
      <c r="G18" s="41">
        <f>SUM(G8:G17)</f>
        <v>58968.75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26970.59</v>
      </c>
      <c r="F21" s="95">
        <f>'DOE25'!I22</f>
        <v>0</v>
      </c>
      <c r="G21" s="95">
        <f>'DOE25'!J22</f>
        <v>4000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322040.40999999997</v>
      </c>
      <c r="D22" s="95">
        <f>'DOE25'!G23</f>
        <v>3015.12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39776</v>
      </c>
      <c r="D23" s="95">
        <f>'DOE25'!G24</f>
        <v>5085.4399999999996</v>
      </c>
      <c r="E23" s="95">
        <f>'DOE25'!H24</f>
        <v>710</v>
      </c>
      <c r="F23" s="95">
        <f>'DOE25'!I24</f>
        <v>0</v>
      </c>
      <c r="G23" s="95">
        <f>'DOE25'!J24</f>
        <v>6200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227.39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3583.81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10.47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678.59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366306.2</v>
      </c>
      <c r="D31" s="41">
        <f>SUM(D21:D30)</f>
        <v>8100.5599999999995</v>
      </c>
      <c r="E31" s="41">
        <f>SUM(E21:E30)</f>
        <v>27691.06</v>
      </c>
      <c r="F31" s="41">
        <f>SUM(F21:F30)</f>
        <v>0</v>
      </c>
      <c r="G31" s="41">
        <f>SUM(G21:G30)</f>
        <v>10200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23848.48</v>
      </c>
      <c r="E46" s="95">
        <f>'DOE25'!H47</f>
        <v>0</v>
      </c>
      <c r="F46" s="95">
        <f>'DOE25'!I47</f>
        <v>0</v>
      </c>
      <c r="G46" s="95">
        <f>'DOE25'!J47</f>
        <v>48768.75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83045.08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83045.08</v>
      </c>
      <c r="D49" s="41">
        <f>SUM(D34:D48)</f>
        <v>23848.48</v>
      </c>
      <c r="E49" s="41">
        <f>SUM(E34:E48)</f>
        <v>0</v>
      </c>
      <c r="F49" s="41">
        <f>SUM(F34:F48)</f>
        <v>0</v>
      </c>
      <c r="G49" s="41">
        <f>SUM(G34:G48)</f>
        <v>48768.75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449351.28</v>
      </c>
      <c r="D50" s="41">
        <f>D49+D31</f>
        <v>31949.040000000001</v>
      </c>
      <c r="E50" s="41">
        <f>E49+E31</f>
        <v>27691.06</v>
      </c>
      <c r="F50" s="41">
        <f>F49+F31</f>
        <v>0</v>
      </c>
      <c r="G50" s="41">
        <f>G49+G31</f>
        <v>58968.75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3088471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397.3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38.200000000000003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41853.74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923.38</v>
      </c>
      <c r="D60" s="95">
        <f>SUM('DOE25'!G97:G109)</f>
        <v>0</v>
      </c>
      <c r="E60" s="95">
        <f>SUM('DOE25'!H97:H109)</f>
        <v>1000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1320.68</v>
      </c>
      <c r="D61" s="130">
        <f>SUM(D56:D60)</f>
        <v>41853.74</v>
      </c>
      <c r="E61" s="130">
        <f>SUM(E56:E60)</f>
        <v>1000</v>
      </c>
      <c r="F61" s="130">
        <f>SUM(F56:F60)</f>
        <v>0</v>
      </c>
      <c r="G61" s="130">
        <f>SUM(G56:G60)</f>
        <v>38.200000000000003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3089791.68</v>
      </c>
      <c r="D62" s="22">
        <f>D55+D61</f>
        <v>41853.74</v>
      </c>
      <c r="E62" s="22">
        <f>E55+E61</f>
        <v>1000</v>
      </c>
      <c r="F62" s="22">
        <f>F55+F61</f>
        <v>0</v>
      </c>
      <c r="G62" s="22">
        <f>G55+G61</f>
        <v>38.200000000000003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968239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387917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1356156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131523.18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778.42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131523.18</v>
      </c>
      <c r="D77" s="130">
        <f>SUM(D71:D76)</f>
        <v>778.42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1487679.18</v>
      </c>
      <c r="D80" s="130">
        <f>SUM(D78:D79)+D77+D69</f>
        <v>778.42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2475.2399999999998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57972.13</v>
      </c>
      <c r="D87" s="95">
        <f>SUM('DOE25'!G152:G160)</f>
        <v>18362.97</v>
      </c>
      <c r="E87" s="95">
        <f>SUM('DOE25'!H152:H160)</f>
        <v>88183.8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57972.13</v>
      </c>
      <c r="D90" s="131">
        <f>SUM(D84:D89)</f>
        <v>18362.97</v>
      </c>
      <c r="E90" s="131">
        <f>SUM(E84:E89)</f>
        <v>90659.040000000008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15000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15000</v>
      </c>
    </row>
    <row r="103" spans="1:7" ht="12.75" thickTop="1" thickBot="1" x14ac:dyDescent="0.25">
      <c r="A103" s="33" t="s">
        <v>765</v>
      </c>
      <c r="C103" s="86">
        <f>C62+C80+C90+C102</f>
        <v>4635442.99</v>
      </c>
      <c r="D103" s="86">
        <f>D62+D80+D90+D102</f>
        <v>60995.13</v>
      </c>
      <c r="E103" s="86">
        <f>E62+E80+E90+E102</f>
        <v>91659.040000000008</v>
      </c>
      <c r="F103" s="86">
        <f>F62+F80+F90+F102</f>
        <v>0</v>
      </c>
      <c r="G103" s="86">
        <f>G62+G80+G102</f>
        <v>15038.2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2550506.5500000003</v>
      </c>
      <c r="D108" s="24" t="s">
        <v>289</v>
      </c>
      <c r="E108" s="95">
        <f>('DOE25'!L275)+('DOE25'!L294)+('DOE25'!L313)</f>
        <v>13079.009999999998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854649.87</v>
      </c>
      <c r="D109" s="24" t="s">
        <v>289</v>
      </c>
      <c r="E109" s="95">
        <f>('DOE25'!L276)+('DOE25'!L295)+('DOE25'!L314)</f>
        <v>68888.03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8488.59</v>
      </c>
      <c r="D111" s="24" t="s">
        <v>289</v>
      </c>
      <c r="E111" s="95">
        <f>+('DOE25'!L278)+('DOE25'!L297)+('DOE25'!L316)</f>
        <v>1000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3413645.0100000002</v>
      </c>
      <c r="D114" s="86">
        <f>SUM(D108:D113)</f>
        <v>0</v>
      </c>
      <c r="E114" s="86">
        <f>SUM(E108:E113)</f>
        <v>82967.039999999994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128459.01</v>
      </c>
      <c r="D117" s="24" t="s">
        <v>289</v>
      </c>
      <c r="E117" s="95">
        <f>+('DOE25'!L280)+('DOE25'!L299)+('DOE25'!L318)</f>
        <v>836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145650.19</v>
      </c>
      <c r="D118" s="24" t="s">
        <v>289</v>
      </c>
      <c r="E118" s="95">
        <f>+('DOE25'!L281)+('DOE25'!L300)+('DOE25'!L319)</f>
        <v>7856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207148.62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228371.28999999998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242333.6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221822.82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29597.47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66389.440000000002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1203383</v>
      </c>
      <c r="D127" s="86">
        <f>SUM(D117:D126)</f>
        <v>66389.440000000002</v>
      </c>
      <c r="E127" s="86">
        <f>SUM(E117:E126)</f>
        <v>8692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15038.199999999999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-38.199999999998909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15000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4632028.01</v>
      </c>
      <c r="D144" s="86">
        <f>(D114+D127+D143)</f>
        <v>66389.440000000002</v>
      </c>
      <c r="E144" s="86">
        <f>(E114+E127+E143)</f>
        <v>91659.04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1"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6" t="s">
        <v>740</v>
      </c>
      <c r="B1" s="286"/>
      <c r="C1" s="286"/>
      <c r="D1" s="286"/>
    </row>
    <row r="2" spans="1:4" x14ac:dyDescent="0.2">
      <c r="A2" s="187" t="s">
        <v>717</v>
      </c>
      <c r="B2" s="186" t="str">
        <f>'DOE25'!A2</f>
        <v>MONT VERNON SCHOOL DISTRICT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14719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14719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2563586</v>
      </c>
      <c r="D10" s="182">
        <f>ROUND((C10/$C$28)*100,1)</f>
        <v>54.2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923538</v>
      </c>
      <c r="D11" s="182">
        <f>ROUND((C11/$C$28)*100,1)</f>
        <v>19.5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9489</v>
      </c>
      <c r="D13" s="182">
        <f>ROUND((C13/$C$28)*100,1)</f>
        <v>0.2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129295</v>
      </c>
      <c r="D15" s="182">
        <f t="shared" ref="D15:D27" si="0">ROUND((C15/$C$28)*100,1)</f>
        <v>2.7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153506</v>
      </c>
      <c r="D16" s="182">
        <f t="shared" si="0"/>
        <v>3.2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236746</v>
      </c>
      <c r="D17" s="182">
        <f t="shared" si="0"/>
        <v>5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228371</v>
      </c>
      <c r="D18" s="182">
        <f t="shared" si="0"/>
        <v>4.8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242334</v>
      </c>
      <c r="D20" s="182">
        <f t="shared" si="0"/>
        <v>5.0999999999999996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221823</v>
      </c>
      <c r="D21" s="182">
        <f t="shared" si="0"/>
        <v>4.7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24535.260000000002</v>
      </c>
      <c r="D27" s="182">
        <f t="shared" si="0"/>
        <v>0.5</v>
      </c>
    </row>
    <row r="28" spans="1:4" x14ac:dyDescent="0.2">
      <c r="B28" s="187" t="s">
        <v>723</v>
      </c>
      <c r="C28" s="180">
        <f>SUM(C10:C27)</f>
        <v>4733223.26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4733223.26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3088471</v>
      </c>
      <c r="D35" s="182">
        <f t="shared" ref="D35:D40" si="1">ROUND((C35/$C$41)*100,1)</f>
        <v>65.099999999999994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2358.8800000003539</v>
      </c>
      <c r="D36" s="182">
        <f t="shared" si="1"/>
        <v>0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1356156</v>
      </c>
      <c r="D37" s="182">
        <f t="shared" si="1"/>
        <v>28.6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132302</v>
      </c>
      <c r="D38" s="182">
        <f t="shared" si="1"/>
        <v>2.8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166994</v>
      </c>
      <c r="D39" s="182">
        <f t="shared" si="1"/>
        <v>3.5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4746281.8800000008</v>
      </c>
      <c r="D41" s="184">
        <f>SUM(D35:D40)</f>
        <v>99.999999999999986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7" t="s">
        <v>770</v>
      </c>
      <c r="B1" s="298"/>
      <c r="C1" s="298"/>
      <c r="D1" s="298"/>
      <c r="E1" s="298"/>
      <c r="F1" s="298"/>
      <c r="G1" s="298"/>
      <c r="H1" s="298"/>
      <c r="I1" s="298"/>
      <c r="J1" s="213"/>
      <c r="K1" s="213"/>
      <c r="L1" s="213"/>
      <c r="M1" s="214"/>
    </row>
    <row r="2" spans="1:26" ht="12.75" x14ac:dyDescent="0.2">
      <c r="A2" s="303" t="s">
        <v>767</v>
      </c>
      <c r="B2" s="304"/>
      <c r="C2" s="304"/>
      <c r="D2" s="304"/>
      <c r="E2" s="304"/>
      <c r="F2" s="301" t="str">
        <f>'DOE25'!A2</f>
        <v>MONT VERNON SCHOOL DISTRICT</v>
      </c>
      <c r="G2" s="302"/>
      <c r="H2" s="302"/>
      <c r="I2" s="30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9" t="s">
        <v>771</v>
      </c>
      <c r="D3" s="299"/>
      <c r="E3" s="299"/>
      <c r="F3" s="299"/>
      <c r="G3" s="299"/>
      <c r="H3" s="299"/>
      <c r="I3" s="299"/>
      <c r="J3" s="299"/>
      <c r="K3" s="299"/>
      <c r="L3" s="299"/>
      <c r="M3" s="300"/>
    </row>
    <row r="4" spans="1:26" x14ac:dyDescent="0.2">
      <c r="A4" s="218"/>
      <c r="B4" s="219"/>
      <c r="C4" s="288"/>
      <c r="D4" s="288"/>
      <c r="E4" s="288"/>
      <c r="F4" s="288"/>
      <c r="G4" s="288"/>
      <c r="H4" s="288"/>
      <c r="I4" s="288"/>
      <c r="J4" s="288"/>
      <c r="K4" s="288"/>
      <c r="L4" s="288"/>
      <c r="M4" s="289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8"/>
      <c r="D5" s="288"/>
      <c r="E5" s="288"/>
      <c r="F5" s="288"/>
      <c r="G5" s="288"/>
      <c r="H5" s="288"/>
      <c r="I5" s="288"/>
      <c r="J5" s="288"/>
      <c r="K5" s="288"/>
      <c r="L5" s="288"/>
      <c r="M5" s="289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8"/>
      <c r="D6" s="288"/>
      <c r="E6" s="288"/>
      <c r="F6" s="288"/>
      <c r="G6" s="288"/>
      <c r="H6" s="288"/>
      <c r="I6" s="288"/>
      <c r="J6" s="288"/>
      <c r="K6" s="288"/>
      <c r="L6" s="288"/>
      <c r="M6" s="289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8"/>
      <c r="D7" s="288"/>
      <c r="E7" s="288"/>
      <c r="F7" s="288"/>
      <c r="G7" s="288"/>
      <c r="H7" s="288"/>
      <c r="I7" s="288"/>
      <c r="J7" s="288"/>
      <c r="K7" s="288"/>
      <c r="L7" s="288"/>
      <c r="M7" s="289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8"/>
      <c r="D8" s="288"/>
      <c r="E8" s="288"/>
      <c r="F8" s="288"/>
      <c r="G8" s="288"/>
      <c r="H8" s="288"/>
      <c r="I8" s="288"/>
      <c r="J8" s="288"/>
      <c r="K8" s="288"/>
      <c r="L8" s="288"/>
      <c r="M8" s="289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8"/>
      <c r="D9" s="288"/>
      <c r="E9" s="288"/>
      <c r="F9" s="288"/>
      <c r="G9" s="288"/>
      <c r="H9" s="288"/>
      <c r="I9" s="288"/>
      <c r="J9" s="288"/>
      <c r="K9" s="288"/>
      <c r="L9" s="288"/>
      <c r="M9" s="289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8"/>
      <c r="D10" s="288"/>
      <c r="E10" s="288"/>
      <c r="F10" s="288"/>
      <c r="G10" s="288"/>
      <c r="H10" s="288"/>
      <c r="I10" s="288"/>
      <c r="J10" s="288"/>
      <c r="K10" s="288"/>
      <c r="L10" s="288"/>
      <c r="M10" s="289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8"/>
      <c r="D11" s="288"/>
      <c r="E11" s="288"/>
      <c r="F11" s="288"/>
      <c r="G11" s="288"/>
      <c r="H11" s="288"/>
      <c r="I11" s="288"/>
      <c r="J11" s="288"/>
      <c r="K11" s="288"/>
      <c r="L11" s="288"/>
      <c r="M11" s="289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8"/>
      <c r="D12" s="288"/>
      <c r="E12" s="288"/>
      <c r="F12" s="288"/>
      <c r="G12" s="288"/>
      <c r="H12" s="288"/>
      <c r="I12" s="288"/>
      <c r="J12" s="288"/>
      <c r="K12" s="288"/>
      <c r="L12" s="288"/>
      <c r="M12" s="289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8"/>
      <c r="D13" s="288"/>
      <c r="E13" s="288"/>
      <c r="F13" s="288"/>
      <c r="G13" s="288"/>
      <c r="H13" s="288"/>
      <c r="I13" s="288"/>
      <c r="J13" s="288"/>
      <c r="K13" s="288"/>
      <c r="L13" s="288"/>
      <c r="M13" s="289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8"/>
      <c r="D14" s="288"/>
      <c r="E14" s="288"/>
      <c r="F14" s="288"/>
      <c r="G14" s="288"/>
      <c r="H14" s="288"/>
      <c r="I14" s="288"/>
      <c r="J14" s="288"/>
      <c r="K14" s="288"/>
      <c r="L14" s="288"/>
      <c r="M14" s="289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8"/>
      <c r="D15" s="288"/>
      <c r="E15" s="288"/>
      <c r="F15" s="288"/>
      <c r="G15" s="288"/>
      <c r="H15" s="288"/>
      <c r="I15" s="288"/>
      <c r="J15" s="288"/>
      <c r="K15" s="288"/>
      <c r="L15" s="288"/>
      <c r="M15" s="289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8"/>
      <c r="D16" s="288"/>
      <c r="E16" s="288"/>
      <c r="F16" s="288"/>
      <c r="G16" s="288"/>
      <c r="H16" s="288"/>
      <c r="I16" s="288"/>
      <c r="J16" s="288"/>
      <c r="K16" s="288"/>
      <c r="L16" s="288"/>
      <c r="M16" s="289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8"/>
      <c r="D17" s="288"/>
      <c r="E17" s="288"/>
      <c r="F17" s="288"/>
      <c r="G17" s="288"/>
      <c r="H17" s="288"/>
      <c r="I17" s="288"/>
      <c r="J17" s="288"/>
      <c r="K17" s="288"/>
      <c r="L17" s="288"/>
      <c r="M17" s="289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8"/>
      <c r="D18" s="288"/>
      <c r="E18" s="288"/>
      <c r="F18" s="288"/>
      <c r="G18" s="288"/>
      <c r="H18" s="288"/>
      <c r="I18" s="288"/>
      <c r="J18" s="288"/>
      <c r="K18" s="288"/>
      <c r="L18" s="288"/>
      <c r="M18" s="289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8"/>
      <c r="D19" s="288"/>
      <c r="E19" s="288"/>
      <c r="F19" s="288"/>
      <c r="G19" s="288"/>
      <c r="H19" s="288"/>
      <c r="I19" s="288"/>
      <c r="J19" s="288"/>
      <c r="K19" s="288"/>
      <c r="L19" s="288"/>
      <c r="M19" s="289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8"/>
      <c r="D20" s="288"/>
      <c r="E20" s="288"/>
      <c r="F20" s="288"/>
      <c r="G20" s="288"/>
      <c r="H20" s="288"/>
      <c r="I20" s="288"/>
      <c r="J20" s="288"/>
      <c r="K20" s="288"/>
      <c r="L20" s="288"/>
      <c r="M20" s="289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8"/>
      <c r="D21" s="288"/>
      <c r="E21" s="288"/>
      <c r="F21" s="288"/>
      <c r="G21" s="288"/>
      <c r="H21" s="288"/>
      <c r="I21" s="288"/>
      <c r="J21" s="288"/>
      <c r="K21" s="288"/>
      <c r="L21" s="288"/>
      <c r="M21" s="289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8"/>
      <c r="D22" s="288"/>
      <c r="E22" s="288"/>
      <c r="F22" s="288"/>
      <c r="G22" s="288"/>
      <c r="H22" s="288"/>
      <c r="I22" s="288"/>
      <c r="J22" s="288"/>
      <c r="K22" s="288"/>
      <c r="L22" s="288"/>
      <c r="M22" s="289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8"/>
      <c r="D23" s="288"/>
      <c r="E23" s="288"/>
      <c r="F23" s="288"/>
      <c r="G23" s="288"/>
      <c r="H23" s="288"/>
      <c r="I23" s="288"/>
      <c r="J23" s="288"/>
      <c r="K23" s="288"/>
      <c r="L23" s="288"/>
      <c r="M23" s="289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8"/>
      <c r="D24" s="288"/>
      <c r="E24" s="288"/>
      <c r="F24" s="288"/>
      <c r="G24" s="288"/>
      <c r="H24" s="288"/>
      <c r="I24" s="288"/>
      <c r="J24" s="288"/>
      <c r="K24" s="288"/>
      <c r="L24" s="288"/>
      <c r="M24" s="289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8"/>
      <c r="D25" s="288"/>
      <c r="E25" s="288"/>
      <c r="F25" s="288"/>
      <c r="G25" s="288"/>
      <c r="H25" s="288"/>
      <c r="I25" s="288"/>
      <c r="J25" s="288"/>
      <c r="K25" s="288"/>
      <c r="L25" s="288"/>
      <c r="M25" s="289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8"/>
      <c r="D26" s="288"/>
      <c r="E26" s="288"/>
      <c r="F26" s="288"/>
      <c r="G26" s="288"/>
      <c r="H26" s="288"/>
      <c r="I26" s="288"/>
      <c r="J26" s="288"/>
      <c r="K26" s="288"/>
      <c r="L26" s="288"/>
      <c r="M26" s="289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8"/>
      <c r="D27" s="288"/>
      <c r="E27" s="288"/>
      <c r="F27" s="288"/>
      <c r="G27" s="288"/>
      <c r="H27" s="288"/>
      <c r="I27" s="288"/>
      <c r="J27" s="288"/>
      <c r="K27" s="288"/>
      <c r="L27" s="288"/>
      <c r="M27" s="289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8"/>
      <c r="D28" s="288"/>
      <c r="E28" s="288"/>
      <c r="F28" s="288"/>
      <c r="G28" s="288"/>
      <c r="H28" s="288"/>
      <c r="I28" s="288"/>
      <c r="J28" s="288"/>
      <c r="K28" s="288"/>
      <c r="L28" s="288"/>
      <c r="M28" s="289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8"/>
      <c r="D29" s="288"/>
      <c r="E29" s="288"/>
      <c r="F29" s="288"/>
      <c r="G29" s="288"/>
      <c r="H29" s="288"/>
      <c r="I29" s="288"/>
      <c r="J29" s="288"/>
      <c r="K29" s="288"/>
      <c r="L29" s="288"/>
      <c r="M29" s="289"/>
      <c r="N29" s="211"/>
      <c r="O29" s="211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7"/>
      <c r="AB29" s="207"/>
      <c r="AC29" s="293"/>
      <c r="AD29" s="293"/>
      <c r="AE29" s="293"/>
      <c r="AF29" s="293"/>
      <c r="AG29" s="293"/>
      <c r="AH29" s="293"/>
      <c r="AI29" s="293"/>
      <c r="AJ29" s="293"/>
      <c r="AK29" s="293"/>
      <c r="AL29" s="293"/>
      <c r="AM29" s="293"/>
      <c r="AN29" s="207"/>
      <c r="AO29" s="207"/>
      <c r="AP29" s="293"/>
      <c r="AQ29" s="293"/>
      <c r="AR29" s="293"/>
      <c r="AS29" s="293"/>
      <c r="AT29" s="293"/>
      <c r="AU29" s="293"/>
      <c r="AV29" s="293"/>
      <c r="AW29" s="293"/>
      <c r="AX29" s="293"/>
      <c r="AY29" s="293"/>
      <c r="AZ29" s="293"/>
      <c r="BA29" s="207"/>
      <c r="BB29" s="207"/>
      <c r="BC29" s="293"/>
      <c r="BD29" s="293"/>
      <c r="BE29" s="293"/>
      <c r="BF29" s="293"/>
      <c r="BG29" s="293"/>
      <c r="BH29" s="293"/>
      <c r="BI29" s="293"/>
      <c r="BJ29" s="293"/>
      <c r="BK29" s="293"/>
      <c r="BL29" s="293"/>
      <c r="BM29" s="293"/>
      <c r="BN29" s="207"/>
      <c r="BO29" s="207"/>
      <c r="BP29" s="293"/>
      <c r="BQ29" s="293"/>
      <c r="BR29" s="293"/>
      <c r="BS29" s="293"/>
      <c r="BT29" s="293"/>
      <c r="BU29" s="293"/>
      <c r="BV29" s="293"/>
      <c r="BW29" s="293"/>
      <c r="BX29" s="293"/>
      <c r="BY29" s="293"/>
      <c r="BZ29" s="293"/>
      <c r="CA29" s="207"/>
      <c r="CB29" s="207"/>
      <c r="CC29" s="293"/>
      <c r="CD29" s="293"/>
      <c r="CE29" s="293"/>
      <c r="CF29" s="293"/>
      <c r="CG29" s="293"/>
      <c r="CH29" s="293"/>
      <c r="CI29" s="293"/>
      <c r="CJ29" s="293"/>
      <c r="CK29" s="293"/>
      <c r="CL29" s="293"/>
      <c r="CM29" s="293"/>
      <c r="CN29" s="207"/>
      <c r="CO29" s="207"/>
      <c r="CP29" s="293"/>
      <c r="CQ29" s="293"/>
      <c r="CR29" s="293"/>
      <c r="CS29" s="293"/>
      <c r="CT29" s="293"/>
      <c r="CU29" s="293"/>
      <c r="CV29" s="293"/>
      <c r="CW29" s="293"/>
      <c r="CX29" s="293"/>
      <c r="CY29" s="293"/>
      <c r="CZ29" s="293"/>
      <c r="DA29" s="207"/>
      <c r="DB29" s="207"/>
      <c r="DC29" s="293"/>
      <c r="DD29" s="293"/>
      <c r="DE29" s="293"/>
      <c r="DF29" s="293"/>
      <c r="DG29" s="293"/>
      <c r="DH29" s="293"/>
      <c r="DI29" s="293"/>
      <c r="DJ29" s="293"/>
      <c r="DK29" s="293"/>
      <c r="DL29" s="293"/>
      <c r="DM29" s="293"/>
      <c r="DN29" s="207"/>
      <c r="DO29" s="207"/>
      <c r="DP29" s="293"/>
      <c r="DQ29" s="293"/>
      <c r="DR29" s="293"/>
      <c r="DS29" s="293"/>
      <c r="DT29" s="293"/>
      <c r="DU29" s="293"/>
      <c r="DV29" s="293"/>
      <c r="DW29" s="293"/>
      <c r="DX29" s="293"/>
      <c r="DY29" s="293"/>
      <c r="DZ29" s="293"/>
      <c r="EA29" s="207"/>
      <c r="EB29" s="207"/>
      <c r="EC29" s="293"/>
      <c r="ED29" s="293"/>
      <c r="EE29" s="293"/>
      <c r="EF29" s="293"/>
      <c r="EG29" s="293"/>
      <c r="EH29" s="293"/>
      <c r="EI29" s="293"/>
      <c r="EJ29" s="293"/>
      <c r="EK29" s="293"/>
      <c r="EL29" s="293"/>
      <c r="EM29" s="293"/>
      <c r="EN29" s="207"/>
      <c r="EO29" s="207"/>
      <c r="EP29" s="293"/>
      <c r="EQ29" s="293"/>
      <c r="ER29" s="293"/>
      <c r="ES29" s="293"/>
      <c r="ET29" s="293"/>
      <c r="EU29" s="293"/>
      <c r="EV29" s="293"/>
      <c r="EW29" s="293"/>
      <c r="EX29" s="293"/>
      <c r="EY29" s="293"/>
      <c r="EZ29" s="293"/>
      <c r="FA29" s="207"/>
      <c r="FB29" s="207"/>
      <c r="FC29" s="293"/>
      <c r="FD29" s="293"/>
      <c r="FE29" s="293"/>
      <c r="FF29" s="293"/>
      <c r="FG29" s="293"/>
      <c r="FH29" s="293"/>
      <c r="FI29" s="293"/>
      <c r="FJ29" s="293"/>
      <c r="FK29" s="293"/>
      <c r="FL29" s="293"/>
      <c r="FM29" s="293"/>
      <c r="FN29" s="207"/>
      <c r="FO29" s="207"/>
      <c r="FP29" s="293"/>
      <c r="FQ29" s="293"/>
      <c r="FR29" s="293"/>
      <c r="FS29" s="293"/>
      <c r="FT29" s="293"/>
      <c r="FU29" s="293"/>
      <c r="FV29" s="293"/>
      <c r="FW29" s="293"/>
      <c r="FX29" s="293"/>
      <c r="FY29" s="293"/>
      <c r="FZ29" s="293"/>
      <c r="GA29" s="207"/>
      <c r="GB29" s="207"/>
      <c r="GC29" s="293"/>
      <c r="GD29" s="293"/>
      <c r="GE29" s="293"/>
      <c r="GF29" s="293"/>
      <c r="GG29" s="293"/>
      <c r="GH29" s="293"/>
      <c r="GI29" s="293"/>
      <c r="GJ29" s="293"/>
      <c r="GK29" s="293"/>
      <c r="GL29" s="293"/>
      <c r="GM29" s="293"/>
      <c r="GN29" s="207"/>
      <c r="GO29" s="207"/>
      <c r="GP29" s="293"/>
      <c r="GQ29" s="293"/>
      <c r="GR29" s="293"/>
      <c r="GS29" s="293"/>
      <c r="GT29" s="293"/>
      <c r="GU29" s="293"/>
      <c r="GV29" s="293"/>
      <c r="GW29" s="293"/>
      <c r="GX29" s="293"/>
      <c r="GY29" s="293"/>
      <c r="GZ29" s="293"/>
      <c r="HA29" s="207"/>
      <c r="HB29" s="207"/>
      <c r="HC29" s="293"/>
      <c r="HD29" s="293"/>
      <c r="HE29" s="293"/>
      <c r="HF29" s="293"/>
      <c r="HG29" s="293"/>
      <c r="HH29" s="293"/>
      <c r="HI29" s="293"/>
      <c r="HJ29" s="293"/>
      <c r="HK29" s="293"/>
      <c r="HL29" s="293"/>
      <c r="HM29" s="293"/>
      <c r="HN29" s="207"/>
      <c r="HO29" s="207"/>
      <c r="HP29" s="293"/>
      <c r="HQ29" s="293"/>
      <c r="HR29" s="293"/>
      <c r="HS29" s="293"/>
      <c r="HT29" s="293"/>
      <c r="HU29" s="293"/>
      <c r="HV29" s="293"/>
      <c r="HW29" s="293"/>
      <c r="HX29" s="293"/>
      <c r="HY29" s="293"/>
      <c r="HZ29" s="293"/>
      <c r="IA29" s="207"/>
      <c r="IB29" s="207"/>
      <c r="IC29" s="293"/>
      <c r="ID29" s="293"/>
      <c r="IE29" s="293"/>
      <c r="IF29" s="293"/>
      <c r="IG29" s="293"/>
      <c r="IH29" s="293"/>
      <c r="II29" s="293"/>
      <c r="IJ29" s="293"/>
      <c r="IK29" s="293"/>
      <c r="IL29" s="293"/>
      <c r="IM29" s="293"/>
      <c r="IN29" s="207"/>
      <c r="IO29" s="207"/>
      <c r="IP29" s="293"/>
      <c r="IQ29" s="293"/>
      <c r="IR29" s="293"/>
      <c r="IS29" s="293"/>
      <c r="IT29" s="293"/>
      <c r="IU29" s="293"/>
      <c r="IV29" s="293"/>
    </row>
    <row r="30" spans="1:256" x14ac:dyDescent="0.2">
      <c r="A30" s="218"/>
      <c r="B30" s="219"/>
      <c r="C30" s="288"/>
      <c r="D30" s="288"/>
      <c r="E30" s="288"/>
      <c r="F30" s="288"/>
      <c r="G30" s="288"/>
      <c r="H30" s="288"/>
      <c r="I30" s="288"/>
      <c r="J30" s="288"/>
      <c r="K30" s="288"/>
      <c r="L30" s="288"/>
      <c r="M30" s="289"/>
      <c r="N30" s="211"/>
      <c r="O30" s="211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7"/>
      <c r="AB30" s="207"/>
      <c r="AC30" s="293"/>
      <c r="AD30" s="293"/>
      <c r="AE30" s="293"/>
      <c r="AF30" s="293"/>
      <c r="AG30" s="293"/>
      <c r="AH30" s="293"/>
      <c r="AI30" s="293"/>
      <c r="AJ30" s="293"/>
      <c r="AK30" s="293"/>
      <c r="AL30" s="293"/>
      <c r="AM30" s="293"/>
      <c r="AN30" s="207"/>
      <c r="AO30" s="207"/>
      <c r="AP30" s="293"/>
      <c r="AQ30" s="293"/>
      <c r="AR30" s="293"/>
      <c r="AS30" s="293"/>
      <c r="AT30" s="293"/>
      <c r="AU30" s="293"/>
      <c r="AV30" s="293"/>
      <c r="AW30" s="293"/>
      <c r="AX30" s="293"/>
      <c r="AY30" s="293"/>
      <c r="AZ30" s="293"/>
      <c r="BA30" s="207"/>
      <c r="BB30" s="207"/>
      <c r="BC30" s="293"/>
      <c r="BD30" s="293"/>
      <c r="BE30" s="293"/>
      <c r="BF30" s="293"/>
      <c r="BG30" s="293"/>
      <c r="BH30" s="293"/>
      <c r="BI30" s="293"/>
      <c r="BJ30" s="293"/>
      <c r="BK30" s="293"/>
      <c r="BL30" s="293"/>
      <c r="BM30" s="293"/>
      <c r="BN30" s="207"/>
      <c r="BO30" s="207"/>
      <c r="BP30" s="293"/>
      <c r="BQ30" s="293"/>
      <c r="BR30" s="293"/>
      <c r="BS30" s="293"/>
      <c r="BT30" s="293"/>
      <c r="BU30" s="293"/>
      <c r="BV30" s="293"/>
      <c r="BW30" s="293"/>
      <c r="BX30" s="293"/>
      <c r="BY30" s="293"/>
      <c r="BZ30" s="293"/>
      <c r="CA30" s="207"/>
      <c r="CB30" s="207"/>
      <c r="CC30" s="293"/>
      <c r="CD30" s="293"/>
      <c r="CE30" s="293"/>
      <c r="CF30" s="293"/>
      <c r="CG30" s="293"/>
      <c r="CH30" s="293"/>
      <c r="CI30" s="293"/>
      <c r="CJ30" s="293"/>
      <c r="CK30" s="293"/>
      <c r="CL30" s="293"/>
      <c r="CM30" s="293"/>
      <c r="CN30" s="207"/>
      <c r="CO30" s="207"/>
      <c r="CP30" s="293"/>
      <c r="CQ30" s="293"/>
      <c r="CR30" s="293"/>
      <c r="CS30" s="293"/>
      <c r="CT30" s="293"/>
      <c r="CU30" s="293"/>
      <c r="CV30" s="293"/>
      <c r="CW30" s="293"/>
      <c r="CX30" s="293"/>
      <c r="CY30" s="293"/>
      <c r="CZ30" s="293"/>
      <c r="DA30" s="207"/>
      <c r="DB30" s="207"/>
      <c r="DC30" s="293"/>
      <c r="DD30" s="293"/>
      <c r="DE30" s="293"/>
      <c r="DF30" s="293"/>
      <c r="DG30" s="293"/>
      <c r="DH30" s="293"/>
      <c r="DI30" s="293"/>
      <c r="DJ30" s="293"/>
      <c r="DK30" s="293"/>
      <c r="DL30" s="293"/>
      <c r="DM30" s="293"/>
      <c r="DN30" s="207"/>
      <c r="DO30" s="207"/>
      <c r="DP30" s="293"/>
      <c r="DQ30" s="293"/>
      <c r="DR30" s="293"/>
      <c r="DS30" s="293"/>
      <c r="DT30" s="293"/>
      <c r="DU30" s="293"/>
      <c r="DV30" s="293"/>
      <c r="DW30" s="293"/>
      <c r="DX30" s="293"/>
      <c r="DY30" s="293"/>
      <c r="DZ30" s="293"/>
      <c r="EA30" s="207"/>
      <c r="EB30" s="207"/>
      <c r="EC30" s="293"/>
      <c r="ED30" s="293"/>
      <c r="EE30" s="293"/>
      <c r="EF30" s="293"/>
      <c r="EG30" s="293"/>
      <c r="EH30" s="293"/>
      <c r="EI30" s="293"/>
      <c r="EJ30" s="293"/>
      <c r="EK30" s="293"/>
      <c r="EL30" s="293"/>
      <c r="EM30" s="293"/>
      <c r="EN30" s="207"/>
      <c r="EO30" s="207"/>
      <c r="EP30" s="293"/>
      <c r="EQ30" s="293"/>
      <c r="ER30" s="293"/>
      <c r="ES30" s="293"/>
      <c r="ET30" s="293"/>
      <c r="EU30" s="293"/>
      <c r="EV30" s="293"/>
      <c r="EW30" s="293"/>
      <c r="EX30" s="293"/>
      <c r="EY30" s="293"/>
      <c r="EZ30" s="293"/>
      <c r="FA30" s="207"/>
      <c r="FB30" s="207"/>
      <c r="FC30" s="293"/>
      <c r="FD30" s="293"/>
      <c r="FE30" s="293"/>
      <c r="FF30" s="293"/>
      <c r="FG30" s="293"/>
      <c r="FH30" s="293"/>
      <c r="FI30" s="293"/>
      <c r="FJ30" s="293"/>
      <c r="FK30" s="293"/>
      <c r="FL30" s="293"/>
      <c r="FM30" s="293"/>
      <c r="FN30" s="207"/>
      <c r="FO30" s="207"/>
      <c r="FP30" s="293"/>
      <c r="FQ30" s="293"/>
      <c r="FR30" s="293"/>
      <c r="FS30" s="293"/>
      <c r="FT30" s="293"/>
      <c r="FU30" s="293"/>
      <c r="FV30" s="293"/>
      <c r="FW30" s="293"/>
      <c r="FX30" s="293"/>
      <c r="FY30" s="293"/>
      <c r="FZ30" s="293"/>
      <c r="GA30" s="207"/>
      <c r="GB30" s="207"/>
      <c r="GC30" s="293"/>
      <c r="GD30" s="293"/>
      <c r="GE30" s="293"/>
      <c r="GF30" s="293"/>
      <c r="GG30" s="293"/>
      <c r="GH30" s="293"/>
      <c r="GI30" s="293"/>
      <c r="GJ30" s="293"/>
      <c r="GK30" s="293"/>
      <c r="GL30" s="293"/>
      <c r="GM30" s="293"/>
      <c r="GN30" s="207"/>
      <c r="GO30" s="207"/>
      <c r="GP30" s="293"/>
      <c r="GQ30" s="293"/>
      <c r="GR30" s="293"/>
      <c r="GS30" s="293"/>
      <c r="GT30" s="293"/>
      <c r="GU30" s="293"/>
      <c r="GV30" s="293"/>
      <c r="GW30" s="293"/>
      <c r="GX30" s="293"/>
      <c r="GY30" s="293"/>
      <c r="GZ30" s="293"/>
      <c r="HA30" s="207"/>
      <c r="HB30" s="207"/>
      <c r="HC30" s="293"/>
      <c r="HD30" s="293"/>
      <c r="HE30" s="293"/>
      <c r="HF30" s="293"/>
      <c r="HG30" s="293"/>
      <c r="HH30" s="293"/>
      <c r="HI30" s="293"/>
      <c r="HJ30" s="293"/>
      <c r="HK30" s="293"/>
      <c r="HL30" s="293"/>
      <c r="HM30" s="293"/>
      <c r="HN30" s="207"/>
      <c r="HO30" s="207"/>
      <c r="HP30" s="293"/>
      <c r="HQ30" s="293"/>
      <c r="HR30" s="293"/>
      <c r="HS30" s="293"/>
      <c r="HT30" s="293"/>
      <c r="HU30" s="293"/>
      <c r="HV30" s="293"/>
      <c r="HW30" s="293"/>
      <c r="HX30" s="293"/>
      <c r="HY30" s="293"/>
      <c r="HZ30" s="293"/>
      <c r="IA30" s="207"/>
      <c r="IB30" s="207"/>
      <c r="IC30" s="293"/>
      <c r="ID30" s="293"/>
      <c r="IE30" s="293"/>
      <c r="IF30" s="293"/>
      <c r="IG30" s="293"/>
      <c r="IH30" s="293"/>
      <c r="II30" s="293"/>
      <c r="IJ30" s="293"/>
      <c r="IK30" s="293"/>
      <c r="IL30" s="293"/>
      <c r="IM30" s="293"/>
      <c r="IN30" s="207"/>
      <c r="IO30" s="207"/>
      <c r="IP30" s="293"/>
      <c r="IQ30" s="293"/>
      <c r="IR30" s="293"/>
      <c r="IS30" s="293"/>
      <c r="IT30" s="293"/>
      <c r="IU30" s="293"/>
      <c r="IV30" s="293"/>
    </row>
    <row r="31" spans="1:256" x14ac:dyDescent="0.2">
      <c r="A31" s="218"/>
      <c r="B31" s="219"/>
      <c r="C31" s="288"/>
      <c r="D31" s="288"/>
      <c r="E31" s="288"/>
      <c r="F31" s="288"/>
      <c r="G31" s="288"/>
      <c r="H31" s="288"/>
      <c r="I31" s="288"/>
      <c r="J31" s="288"/>
      <c r="K31" s="288"/>
      <c r="L31" s="288"/>
      <c r="M31" s="289"/>
      <c r="N31" s="211"/>
      <c r="O31" s="211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7"/>
      <c r="AB31" s="207"/>
      <c r="AC31" s="293"/>
      <c r="AD31" s="293"/>
      <c r="AE31" s="293"/>
      <c r="AF31" s="293"/>
      <c r="AG31" s="293"/>
      <c r="AH31" s="293"/>
      <c r="AI31" s="293"/>
      <c r="AJ31" s="293"/>
      <c r="AK31" s="293"/>
      <c r="AL31" s="293"/>
      <c r="AM31" s="293"/>
      <c r="AN31" s="207"/>
      <c r="AO31" s="207"/>
      <c r="AP31" s="293"/>
      <c r="AQ31" s="293"/>
      <c r="AR31" s="293"/>
      <c r="AS31" s="293"/>
      <c r="AT31" s="293"/>
      <c r="AU31" s="293"/>
      <c r="AV31" s="293"/>
      <c r="AW31" s="293"/>
      <c r="AX31" s="293"/>
      <c r="AY31" s="293"/>
      <c r="AZ31" s="293"/>
      <c r="BA31" s="207"/>
      <c r="BB31" s="207"/>
      <c r="BC31" s="293"/>
      <c r="BD31" s="293"/>
      <c r="BE31" s="293"/>
      <c r="BF31" s="293"/>
      <c r="BG31" s="293"/>
      <c r="BH31" s="293"/>
      <c r="BI31" s="293"/>
      <c r="BJ31" s="293"/>
      <c r="BK31" s="293"/>
      <c r="BL31" s="293"/>
      <c r="BM31" s="293"/>
      <c r="BN31" s="207"/>
      <c r="BO31" s="207"/>
      <c r="BP31" s="293"/>
      <c r="BQ31" s="293"/>
      <c r="BR31" s="293"/>
      <c r="BS31" s="293"/>
      <c r="BT31" s="293"/>
      <c r="BU31" s="293"/>
      <c r="BV31" s="293"/>
      <c r="BW31" s="293"/>
      <c r="BX31" s="293"/>
      <c r="BY31" s="293"/>
      <c r="BZ31" s="293"/>
      <c r="CA31" s="207"/>
      <c r="CB31" s="207"/>
      <c r="CC31" s="293"/>
      <c r="CD31" s="293"/>
      <c r="CE31" s="293"/>
      <c r="CF31" s="293"/>
      <c r="CG31" s="293"/>
      <c r="CH31" s="293"/>
      <c r="CI31" s="293"/>
      <c r="CJ31" s="293"/>
      <c r="CK31" s="293"/>
      <c r="CL31" s="293"/>
      <c r="CM31" s="293"/>
      <c r="CN31" s="207"/>
      <c r="CO31" s="207"/>
      <c r="CP31" s="293"/>
      <c r="CQ31" s="293"/>
      <c r="CR31" s="293"/>
      <c r="CS31" s="293"/>
      <c r="CT31" s="293"/>
      <c r="CU31" s="293"/>
      <c r="CV31" s="293"/>
      <c r="CW31" s="293"/>
      <c r="CX31" s="293"/>
      <c r="CY31" s="293"/>
      <c r="CZ31" s="293"/>
      <c r="DA31" s="207"/>
      <c r="DB31" s="207"/>
      <c r="DC31" s="293"/>
      <c r="DD31" s="293"/>
      <c r="DE31" s="293"/>
      <c r="DF31" s="293"/>
      <c r="DG31" s="293"/>
      <c r="DH31" s="293"/>
      <c r="DI31" s="293"/>
      <c r="DJ31" s="293"/>
      <c r="DK31" s="293"/>
      <c r="DL31" s="293"/>
      <c r="DM31" s="293"/>
      <c r="DN31" s="207"/>
      <c r="DO31" s="207"/>
      <c r="DP31" s="293"/>
      <c r="DQ31" s="293"/>
      <c r="DR31" s="293"/>
      <c r="DS31" s="293"/>
      <c r="DT31" s="293"/>
      <c r="DU31" s="293"/>
      <c r="DV31" s="293"/>
      <c r="DW31" s="293"/>
      <c r="DX31" s="293"/>
      <c r="DY31" s="293"/>
      <c r="DZ31" s="293"/>
      <c r="EA31" s="207"/>
      <c r="EB31" s="207"/>
      <c r="EC31" s="293"/>
      <c r="ED31" s="293"/>
      <c r="EE31" s="293"/>
      <c r="EF31" s="293"/>
      <c r="EG31" s="293"/>
      <c r="EH31" s="293"/>
      <c r="EI31" s="293"/>
      <c r="EJ31" s="293"/>
      <c r="EK31" s="293"/>
      <c r="EL31" s="293"/>
      <c r="EM31" s="293"/>
      <c r="EN31" s="207"/>
      <c r="EO31" s="207"/>
      <c r="EP31" s="293"/>
      <c r="EQ31" s="293"/>
      <c r="ER31" s="293"/>
      <c r="ES31" s="293"/>
      <c r="ET31" s="293"/>
      <c r="EU31" s="293"/>
      <c r="EV31" s="293"/>
      <c r="EW31" s="293"/>
      <c r="EX31" s="293"/>
      <c r="EY31" s="293"/>
      <c r="EZ31" s="293"/>
      <c r="FA31" s="207"/>
      <c r="FB31" s="207"/>
      <c r="FC31" s="293"/>
      <c r="FD31" s="293"/>
      <c r="FE31" s="293"/>
      <c r="FF31" s="293"/>
      <c r="FG31" s="293"/>
      <c r="FH31" s="293"/>
      <c r="FI31" s="293"/>
      <c r="FJ31" s="293"/>
      <c r="FK31" s="293"/>
      <c r="FL31" s="293"/>
      <c r="FM31" s="293"/>
      <c r="FN31" s="207"/>
      <c r="FO31" s="207"/>
      <c r="FP31" s="293"/>
      <c r="FQ31" s="293"/>
      <c r="FR31" s="293"/>
      <c r="FS31" s="293"/>
      <c r="FT31" s="293"/>
      <c r="FU31" s="293"/>
      <c r="FV31" s="293"/>
      <c r="FW31" s="293"/>
      <c r="FX31" s="293"/>
      <c r="FY31" s="293"/>
      <c r="FZ31" s="293"/>
      <c r="GA31" s="207"/>
      <c r="GB31" s="207"/>
      <c r="GC31" s="293"/>
      <c r="GD31" s="293"/>
      <c r="GE31" s="293"/>
      <c r="GF31" s="293"/>
      <c r="GG31" s="293"/>
      <c r="GH31" s="293"/>
      <c r="GI31" s="293"/>
      <c r="GJ31" s="293"/>
      <c r="GK31" s="293"/>
      <c r="GL31" s="293"/>
      <c r="GM31" s="293"/>
      <c r="GN31" s="207"/>
      <c r="GO31" s="207"/>
      <c r="GP31" s="293"/>
      <c r="GQ31" s="293"/>
      <c r="GR31" s="293"/>
      <c r="GS31" s="293"/>
      <c r="GT31" s="293"/>
      <c r="GU31" s="293"/>
      <c r="GV31" s="293"/>
      <c r="GW31" s="293"/>
      <c r="GX31" s="293"/>
      <c r="GY31" s="293"/>
      <c r="GZ31" s="293"/>
      <c r="HA31" s="207"/>
      <c r="HB31" s="207"/>
      <c r="HC31" s="293"/>
      <c r="HD31" s="293"/>
      <c r="HE31" s="293"/>
      <c r="HF31" s="293"/>
      <c r="HG31" s="293"/>
      <c r="HH31" s="293"/>
      <c r="HI31" s="293"/>
      <c r="HJ31" s="293"/>
      <c r="HK31" s="293"/>
      <c r="HL31" s="293"/>
      <c r="HM31" s="293"/>
      <c r="HN31" s="207"/>
      <c r="HO31" s="207"/>
      <c r="HP31" s="293"/>
      <c r="HQ31" s="293"/>
      <c r="HR31" s="293"/>
      <c r="HS31" s="293"/>
      <c r="HT31" s="293"/>
      <c r="HU31" s="293"/>
      <c r="HV31" s="293"/>
      <c r="HW31" s="293"/>
      <c r="HX31" s="293"/>
      <c r="HY31" s="293"/>
      <c r="HZ31" s="293"/>
      <c r="IA31" s="207"/>
      <c r="IB31" s="207"/>
      <c r="IC31" s="293"/>
      <c r="ID31" s="293"/>
      <c r="IE31" s="293"/>
      <c r="IF31" s="293"/>
      <c r="IG31" s="293"/>
      <c r="IH31" s="293"/>
      <c r="II31" s="293"/>
      <c r="IJ31" s="293"/>
      <c r="IK31" s="293"/>
      <c r="IL31" s="293"/>
      <c r="IM31" s="293"/>
      <c r="IN31" s="207"/>
      <c r="IO31" s="207"/>
      <c r="IP31" s="293"/>
      <c r="IQ31" s="293"/>
      <c r="IR31" s="293"/>
      <c r="IS31" s="293"/>
      <c r="IT31" s="293"/>
      <c r="IU31" s="293"/>
      <c r="IV31" s="293"/>
    </row>
    <row r="32" spans="1:256" x14ac:dyDescent="0.2">
      <c r="A32" s="218"/>
      <c r="B32" s="219"/>
      <c r="C32" s="288"/>
      <c r="D32" s="288"/>
      <c r="E32" s="288"/>
      <c r="F32" s="288"/>
      <c r="G32" s="288"/>
      <c r="H32" s="288"/>
      <c r="I32" s="288"/>
      <c r="J32" s="288"/>
      <c r="K32" s="288"/>
      <c r="L32" s="288"/>
      <c r="M32" s="289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8"/>
      <c r="AD32" s="288"/>
      <c r="AE32" s="288"/>
      <c r="AF32" s="288"/>
      <c r="AG32" s="288"/>
      <c r="AH32" s="288"/>
      <c r="AI32" s="288"/>
      <c r="AJ32" s="288"/>
      <c r="AK32" s="288"/>
      <c r="AL32" s="288"/>
      <c r="AM32" s="289"/>
      <c r="AN32" s="218"/>
      <c r="AO32" s="219"/>
      <c r="AP32" s="288"/>
      <c r="AQ32" s="288"/>
      <c r="AR32" s="288"/>
      <c r="AS32" s="288"/>
      <c r="AT32" s="288"/>
      <c r="AU32" s="288"/>
      <c r="AV32" s="288"/>
      <c r="AW32" s="288"/>
      <c r="AX32" s="288"/>
      <c r="AY32" s="288"/>
      <c r="AZ32" s="289"/>
      <c r="BA32" s="218"/>
      <c r="BB32" s="219"/>
      <c r="BC32" s="288"/>
      <c r="BD32" s="288"/>
      <c r="BE32" s="288"/>
      <c r="BF32" s="288"/>
      <c r="BG32" s="288"/>
      <c r="BH32" s="288"/>
      <c r="BI32" s="288"/>
      <c r="BJ32" s="288"/>
      <c r="BK32" s="288"/>
      <c r="BL32" s="288"/>
      <c r="BM32" s="289"/>
      <c r="BN32" s="218"/>
      <c r="BO32" s="219"/>
      <c r="BP32" s="288"/>
      <c r="BQ32" s="288"/>
      <c r="BR32" s="288"/>
      <c r="BS32" s="288"/>
      <c r="BT32" s="288"/>
      <c r="BU32" s="288"/>
      <c r="BV32" s="288"/>
      <c r="BW32" s="288"/>
      <c r="BX32" s="288"/>
      <c r="BY32" s="288"/>
      <c r="BZ32" s="289"/>
      <c r="CA32" s="218"/>
      <c r="CB32" s="219"/>
      <c r="CC32" s="288"/>
      <c r="CD32" s="288"/>
      <c r="CE32" s="288"/>
      <c r="CF32" s="288"/>
      <c r="CG32" s="288"/>
      <c r="CH32" s="288"/>
      <c r="CI32" s="288"/>
      <c r="CJ32" s="288"/>
      <c r="CK32" s="288"/>
      <c r="CL32" s="288"/>
      <c r="CM32" s="289"/>
      <c r="CN32" s="218"/>
      <c r="CO32" s="219"/>
      <c r="CP32" s="288"/>
      <c r="CQ32" s="288"/>
      <c r="CR32" s="288"/>
      <c r="CS32" s="288"/>
      <c r="CT32" s="288"/>
      <c r="CU32" s="288"/>
      <c r="CV32" s="288"/>
      <c r="CW32" s="288"/>
      <c r="CX32" s="288"/>
      <c r="CY32" s="288"/>
      <c r="CZ32" s="289"/>
      <c r="DA32" s="218"/>
      <c r="DB32" s="219"/>
      <c r="DC32" s="288"/>
      <c r="DD32" s="288"/>
      <c r="DE32" s="288"/>
      <c r="DF32" s="288"/>
      <c r="DG32" s="288"/>
      <c r="DH32" s="288"/>
      <c r="DI32" s="288"/>
      <c r="DJ32" s="288"/>
      <c r="DK32" s="288"/>
      <c r="DL32" s="288"/>
      <c r="DM32" s="289"/>
      <c r="DN32" s="218"/>
      <c r="DO32" s="219"/>
      <c r="DP32" s="288"/>
      <c r="DQ32" s="288"/>
      <c r="DR32" s="288"/>
      <c r="DS32" s="288"/>
      <c r="DT32" s="288"/>
      <c r="DU32" s="288"/>
      <c r="DV32" s="288"/>
      <c r="DW32" s="288"/>
      <c r="DX32" s="288"/>
      <c r="DY32" s="288"/>
      <c r="DZ32" s="289"/>
      <c r="EA32" s="218"/>
      <c r="EB32" s="219"/>
      <c r="EC32" s="288"/>
      <c r="ED32" s="288"/>
      <c r="EE32" s="288"/>
      <c r="EF32" s="288"/>
      <c r="EG32" s="288"/>
      <c r="EH32" s="288"/>
      <c r="EI32" s="288"/>
      <c r="EJ32" s="288"/>
      <c r="EK32" s="288"/>
      <c r="EL32" s="288"/>
      <c r="EM32" s="289"/>
      <c r="EN32" s="218"/>
      <c r="EO32" s="219"/>
      <c r="EP32" s="288"/>
      <c r="EQ32" s="288"/>
      <c r="ER32" s="288"/>
      <c r="ES32" s="288"/>
      <c r="ET32" s="288"/>
      <c r="EU32" s="288"/>
      <c r="EV32" s="288"/>
      <c r="EW32" s="288"/>
      <c r="EX32" s="288"/>
      <c r="EY32" s="288"/>
      <c r="EZ32" s="289"/>
      <c r="FA32" s="218"/>
      <c r="FB32" s="219"/>
      <c r="FC32" s="288"/>
      <c r="FD32" s="288"/>
      <c r="FE32" s="288"/>
      <c r="FF32" s="288"/>
      <c r="FG32" s="288"/>
      <c r="FH32" s="288"/>
      <c r="FI32" s="288"/>
      <c r="FJ32" s="288"/>
      <c r="FK32" s="288"/>
      <c r="FL32" s="288"/>
      <c r="FM32" s="289"/>
      <c r="FN32" s="218"/>
      <c r="FO32" s="219"/>
      <c r="FP32" s="288"/>
      <c r="FQ32" s="288"/>
      <c r="FR32" s="288"/>
      <c r="FS32" s="288"/>
      <c r="FT32" s="288"/>
      <c r="FU32" s="288"/>
      <c r="FV32" s="288"/>
      <c r="FW32" s="288"/>
      <c r="FX32" s="288"/>
      <c r="FY32" s="288"/>
      <c r="FZ32" s="289"/>
      <c r="GA32" s="218"/>
      <c r="GB32" s="219"/>
      <c r="GC32" s="288"/>
      <c r="GD32" s="288"/>
      <c r="GE32" s="288"/>
      <c r="GF32" s="288"/>
      <c r="GG32" s="288"/>
      <c r="GH32" s="288"/>
      <c r="GI32" s="288"/>
      <c r="GJ32" s="288"/>
      <c r="GK32" s="288"/>
      <c r="GL32" s="288"/>
      <c r="GM32" s="289"/>
      <c r="GN32" s="218"/>
      <c r="GO32" s="219"/>
      <c r="GP32" s="288"/>
      <c r="GQ32" s="288"/>
      <c r="GR32" s="288"/>
      <c r="GS32" s="288"/>
      <c r="GT32" s="288"/>
      <c r="GU32" s="288"/>
      <c r="GV32" s="288"/>
      <c r="GW32" s="288"/>
      <c r="GX32" s="288"/>
      <c r="GY32" s="288"/>
      <c r="GZ32" s="289"/>
      <c r="HA32" s="218"/>
      <c r="HB32" s="219"/>
      <c r="HC32" s="288"/>
      <c r="HD32" s="288"/>
      <c r="HE32" s="288"/>
      <c r="HF32" s="288"/>
      <c r="HG32" s="288"/>
      <c r="HH32" s="288"/>
      <c r="HI32" s="288"/>
      <c r="HJ32" s="288"/>
      <c r="HK32" s="288"/>
      <c r="HL32" s="288"/>
      <c r="HM32" s="289"/>
      <c r="HN32" s="218"/>
      <c r="HO32" s="219"/>
      <c r="HP32" s="288"/>
      <c r="HQ32" s="288"/>
      <c r="HR32" s="288"/>
      <c r="HS32" s="288"/>
      <c r="HT32" s="288"/>
      <c r="HU32" s="288"/>
      <c r="HV32" s="288"/>
      <c r="HW32" s="288"/>
      <c r="HX32" s="288"/>
      <c r="HY32" s="288"/>
      <c r="HZ32" s="289"/>
      <c r="IA32" s="218"/>
      <c r="IB32" s="219"/>
      <c r="IC32" s="288"/>
      <c r="ID32" s="288"/>
      <c r="IE32" s="288"/>
      <c r="IF32" s="288"/>
      <c r="IG32" s="288"/>
      <c r="IH32" s="288"/>
      <c r="II32" s="288"/>
      <c r="IJ32" s="288"/>
      <c r="IK32" s="288"/>
      <c r="IL32" s="288"/>
      <c r="IM32" s="289"/>
      <c r="IN32" s="218"/>
      <c r="IO32" s="219"/>
      <c r="IP32" s="288"/>
      <c r="IQ32" s="288"/>
      <c r="IR32" s="288"/>
      <c r="IS32" s="288"/>
      <c r="IT32" s="288"/>
      <c r="IU32" s="288"/>
      <c r="IV32" s="288"/>
    </row>
    <row r="33" spans="1:256" x14ac:dyDescent="0.2">
      <c r="A33" s="218"/>
      <c r="B33" s="219"/>
      <c r="C33" s="288"/>
      <c r="D33" s="288"/>
      <c r="E33" s="288"/>
      <c r="F33" s="288"/>
      <c r="G33" s="288"/>
      <c r="H33" s="288"/>
      <c r="I33" s="288"/>
      <c r="J33" s="288"/>
      <c r="K33" s="288"/>
      <c r="L33" s="288"/>
      <c r="M33" s="289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8"/>
      <c r="D34" s="288"/>
      <c r="E34" s="288"/>
      <c r="F34" s="288"/>
      <c r="G34" s="288"/>
      <c r="H34" s="288"/>
      <c r="I34" s="288"/>
      <c r="J34" s="288"/>
      <c r="K34" s="288"/>
      <c r="L34" s="288"/>
      <c r="M34" s="289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8"/>
      <c r="D35" s="288"/>
      <c r="E35" s="288"/>
      <c r="F35" s="288"/>
      <c r="G35" s="288"/>
      <c r="H35" s="288"/>
      <c r="I35" s="288"/>
      <c r="J35" s="288"/>
      <c r="K35" s="288"/>
      <c r="L35" s="288"/>
      <c r="M35" s="289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8"/>
      <c r="D36" s="288"/>
      <c r="E36" s="288"/>
      <c r="F36" s="288"/>
      <c r="G36" s="288"/>
      <c r="H36" s="288"/>
      <c r="I36" s="288"/>
      <c r="J36" s="288"/>
      <c r="K36" s="288"/>
      <c r="L36" s="288"/>
      <c r="M36" s="289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8"/>
      <c r="D37" s="288"/>
      <c r="E37" s="288"/>
      <c r="F37" s="288"/>
      <c r="G37" s="288"/>
      <c r="H37" s="288"/>
      <c r="I37" s="288"/>
      <c r="J37" s="288"/>
      <c r="K37" s="288"/>
      <c r="L37" s="288"/>
      <c r="M37" s="289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8"/>
      <c r="D38" s="288"/>
      <c r="E38" s="288"/>
      <c r="F38" s="288"/>
      <c r="G38" s="288"/>
      <c r="H38" s="288"/>
      <c r="I38" s="288"/>
      <c r="J38" s="288"/>
      <c r="K38" s="288"/>
      <c r="L38" s="288"/>
      <c r="M38" s="289"/>
      <c r="N38" s="211"/>
      <c r="O38" s="211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7"/>
      <c r="AB38" s="207"/>
      <c r="AC38" s="293"/>
      <c r="AD38" s="293"/>
      <c r="AE38" s="293"/>
      <c r="AF38" s="293"/>
      <c r="AG38" s="293"/>
      <c r="AH38" s="293"/>
      <c r="AI38" s="293"/>
      <c r="AJ38" s="293"/>
      <c r="AK38" s="293"/>
      <c r="AL38" s="293"/>
      <c r="AM38" s="293"/>
      <c r="AN38" s="207"/>
      <c r="AO38" s="207"/>
      <c r="AP38" s="293"/>
      <c r="AQ38" s="293"/>
      <c r="AR38" s="293"/>
      <c r="AS38" s="293"/>
      <c r="AT38" s="293"/>
      <c r="AU38" s="293"/>
      <c r="AV38" s="293"/>
      <c r="AW38" s="293"/>
      <c r="AX38" s="293"/>
      <c r="AY38" s="293"/>
      <c r="AZ38" s="293"/>
      <c r="BA38" s="207"/>
      <c r="BB38" s="207"/>
      <c r="BC38" s="293"/>
      <c r="BD38" s="293"/>
      <c r="BE38" s="293"/>
      <c r="BF38" s="293"/>
      <c r="BG38" s="293"/>
      <c r="BH38" s="293"/>
      <c r="BI38" s="293"/>
      <c r="BJ38" s="293"/>
      <c r="BK38" s="293"/>
      <c r="BL38" s="293"/>
      <c r="BM38" s="293"/>
      <c r="BN38" s="207"/>
      <c r="BO38" s="207"/>
      <c r="BP38" s="293"/>
      <c r="BQ38" s="293"/>
      <c r="BR38" s="293"/>
      <c r="BS38" s="293"/>
      <c r="BT38" s="293"/>
      <c r="BU38" s="293"/>
      <c r="BV38" s="293"/>
      <c r="BW38" s="293"/>
      <c r="BX38" s="293"/>
      <c r="BY38" s="293"/>
      <c r="BZ38" s="293"/>
      <c r="CA38" s="207"/>
      <c r="CB38" s="207"/>
      <c r="CC38" s="293"/>
      <c r="CD38" s="293"/>
      <c r="CE38" s="293"/>
      <c r="CF38" s="293"/>
      <c r="CG38" s="293"/>
      <c r="CH38" s="293"/>
      <c r="CI38" s="293"/>
      <c r="CJ38" s="293"/>
      <c r="CK38" s="293"/>
      <c r="CL38" s="293"/>
      <c r="CM38" s="293"/>
      <c r="CN38" s="207"/>
      <c r="CO38" s="207"/>
      <c r="CP38" s="293"/>
      <c r="CQ38" s="293"/>
      <c r="CR38" s="293"/>
      <c r="CS38" s="293"/>
      <c r="CT38" s="293"/>
      <c r="CU38" s="293"/>
      <c r="CV38" s="293"/>
      <c r="CW38" s="293"/>
      <c r="CX38" s="293"/>
      <c r="CY38" s="293"/>
      <c r="CZ38" s="293"/>
      <c r="DA38" s="207"/>
      <c r="DB38" s="207"/>
      <c r="DC38" s="293"/>
      <c r="DD38" s="293"/>
      <c r="DE38" s="293"/>
      <c r="DF38" s="293"/>
      <c r="DG38" s="293"/>
      <c r="DH38" s="293"/>
      <c r="DI38" s="293"/>
      <c r="DJ38" s="293"/>
      <c r="DK38" s="293"/>
      <c r="DL38" s="293"/>
      <c r="DM38" s="293"/>
      <c r="DN38" s="207"/>
      <c r="DO38" s="207"/>
      <c r="DP38" s="293"/>
      <c r="DQ38" s="293"/>
      <c r="DR38" s="293"/>
      <c r="DS38" s="293"/>
      <c r="DT38" s="293"/>
      <c r="DU38" s="293"/>
      <c r="DV38" s="293"/>
      <c r="DW38" s="293"/>
      <c r="DX38" s="293"/>
      <c r="DY38" s="293"/>
      <c r="DZ38" s="293"/>
      <c r="EA38" s="207"/>
      <c r="EB38" s="207"/>
      <c r="EC38" s="293"/>
      <c r="ED38" s="293"/>
      <c r="EE38" s="293"/>
      <c r="EF38" s="293"/>
      <c r="EG38" s="293"/>
      <c r="EH38" s="293"/>
      <c r="EI38" s="293"/>
      <c r="EJ38" s="293"/>
      <c r="EK38" s="293"/>
      <c r="EL38" s="293"/>
      <c r="EM38" s="293"/>
      <c r="EN38" s="207"/>
      <c r="EO38" s="207"/>
      <c r="EP38" s="293"/>
      <c r="EQ38" s="293"/>
      <c r="ER38" s="293"/>
      <c r="ES38" s="293"/>
      <c r="ET38" s="293"/>
      <c r="EU38" s="293"/>
      <c r="EV38" s="293"/>
      <c r="EW38" s="293"/>
      <c r="EX38" s="293"/>
      <c r="EY38" s="293"/>
      <c r="EZ38" s="293"/>
      <c r="FA38" s="207"/>
      <c r="FB38" s="207"/>
      <c r="FC38" s="293"/>
      <c r="FD38" s="293"/>
      <c r="FE38" s="293"/>
      <c r="FF38" s="293"/>
      <c r="FG38" s="293"/>
      <c r="FH38" s="293"/>
      <c r="FI38" s="293"/>
      <c r="FJ38" s="293"/>
      <c r="FK38" s="293"/>
      <c r="FL38" s="293"/>
      <c r="FM38" s="293"/>
      <c r="FN38" s="207"/>
      <c r="FO38" s="207"/>
      <c r="FP38" s="293"/>
      <c r="FQ38" s="293"/>
      <c r="FR38" s="293"/>
      <c r="FS38" s="293"/>
      <c r="FT38" s="293"/>
      <c r="FU38" s="293"/>
      <c r="FV38" s="293"/>
      <c r="FW38" s="293"/>
      <c r="FX38" s="293"/>
      <c r="FY38" s="293"/>
      <c r="FZ38" s="293"/>
      <c r="GA38" s="207"/>
      <c r="GB38" s="207"/>
      <c r="GC38" s="293"/>
      <c r="GD38" s="293"/>
      <c r="GE38" s="293"/>
      <c r="GF38" s="293"/>
      <c r="GG38" s="293"/>
      <c r="GH38" s="293"/>
      <c r="GI38" s="293"/>
      <c r="GJ38" s="293"/>
      <c r="GK38" s="293"/>
      <c r="GL38" s="293"/>
      <c r="GM38" s="293"/>
      <c r="GN38" s="207"/>
      <c r="GO38" s="207"/>
      <c r="GP38" s="293"/>
      <c r="GQ38" s="293"/>
      <c r="GR38" s="293"/>
      <c r="GS38" s="293"/>
      <c r="GT38" s="293"/>
      <c r="GU38" s="293"/>
      <c r="GV38" s="293"/>
      <c r="GW38" s="293"/>
      <c r="GX38" s="293"/>
      <c r="GY38" s="293"/>
      <c r="GZ38" s="293"/>
      <c r="HA38" s="207"/>
      <c r="HB38" s="207"/>
      <c r="HC38" s="293"/>
      <c r="HD38" s="293"/>
      <c r="HE38" s="293"/>
      <c r="HF38" s="293"/>
      <c r="HG38" s="293"/>
      <c r="HH38" s="293"/>
      <c r="HI38" s="293"/>
      <c r="HJ38" s="293"/>
      <c r="HK38" s="293"/>
      <c r="HL38" s="293"/>
      <c r="HM38" s="293"/>
      <c r="HN38" s="207"/>
      <c r="HO38" s="207"/>
      <c r="HP38" s="293"/>
      <c r="HQ38" s="293"/>
      <c r="HR38" s="293"/>
      <c r="HS38" s="293"/>
      <c r="HT38" s="293"/>
      <c r="HU38" s="293"/>
      <c r="HV38" s="293"/>
      <c r="HW38" s="293"/>
      <c r="HX38" s="293"/>
      <c r="HY38" s="293"/>
      <c r="HZ38" s="293"/>
      <c r="IA38" s="207"/>
      <c r="IB38" s="207"/>
      <c r="IC38" s="293"/>
      <c r="ID38" s="293"/>
      <c r="IE38" s="293"/>
      <c r="IF38" s="293"/>
      <c r="IG38" s="293"/>
      <c r="IH38" s="293"/>
      <c r="II38" s="293"/>
      <c r="IJ38" s="293"/>
      <c r="IK38" s="293"/>
      <c r="IL38" s="293"/>
      <c r="IM38" s="293"/>
      <c r="IN38" s="207"/>
      <c r="IO38" s="207"/>
      <c r="IP38" s="293"/>
      <c r="IQ38" s="293"/>
      <c r="IR38" s="293"/>
      <c r="IS38" s="293"/>
      <c r="IT38" s="293"/>
      <c r="IU38" s="293"/>
      <c r="IV38" s="293"/>
    </row>
    <row r="39" spans="1:256" x14ac:dyDescent="0.2">
      <c r="A39" s="218"/>
      <c r="B39" s="219"/>
      <c r="C39" s="288"/>
      <c r="D39" s="288"/>
      <c r="E39" s="288"/>
      <c r="F39" s="288"/>
      <c r="G39" s="288"/>
      <c r="H39" s="288"/>
      <c r="I39" s="288"/>
      <c r="J39" s="288"/>
      <c r="K39" s="288"/>
      <c r="L39" s="288"/>
      <c r="M39" s="289"/>
      <c r="N39" s="211"/>
      <c r="O39" s="211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7"/>
      <c r="AB39" s="207"/>
      <c r="AC39" s="293"/>
      <c r="AD39" s="293"/>
      <c r="AE39" s="293"/>
      <c r="AF39" s="293"/>
      <c r="AG39" s="293"/>
      <c r="AH39" s="293"/>
      <c r="AI39" s="293"/>
      <c r="AJ39" s="293"/>
      <c r="AK39" s="293"/>
      <c r="AL39" s="293"/>
      <c r="AM39" s="293"/>
      <c r="AN39" s="207"/>
      <c r="AO39" s="207"/>
      <c r="AP39" s="293"/>
      <c r="AQ39" s="293"/>
      <c r="AR39" s="293"/>
      <c r="AS39" s="293"/>
      <c r="AT39" s="293"/>
      <c r="AU39" s="293"/>
      <c r="AV39" s="293"/>
      <c r="AW39" s="293"/>
      <c r="AX39" s="293"/>
      <c r="AY39" s="293"/>
      <c r="AZ39" s="293"/>
      <c r="BA39" s="207"/>
      <c r="BB39" s="207"/>
      <c r="BC39" s="293"/>
      <c r="BD39" s="293"/>
      <c r="BE39" s="293"/>
      <c r="BF39" s="293"/>
      <c r="BG39" s="293"/>
      <c r="BH39" s="293"/>
      <c r="BI39" s="293"/>
      <c r="BJ39" s="293"/>
      <c r="BK39" s="293"/>
      <c r="BL39" s="293"/>
      <c r="BM39" s="293"/>
      <c r="BN39" s="207"/>
      <c r="BO39" s="207"/>
      <c r="BP39" s="293"/>
      <c r="BQ39" s="293"/>
      <c r="BR39" s="293"/>
      <c r="BS39" s="293"/>
      <c r="BT39" s="293"/>
      <c r="BU39" s="293"/>
      <c r="BV39" s="293"/>
      <c r="BW39" s="293"/>
      <c r="BX39" s="293"/>
      <c r="BY39" s="293"/>
      <c r="BZ39" s="293"/>
      <c r="CA39" s="207"/>
      <c r="CB39" s="207"/>
      <c r="CC39" s="293"/>
      <c r="CD39" s="293"/>
      <c r="CE39" s="293"/>
      <c r="CF39" s="293"/>
      <c r="CG39" s="293"/>
      <c r="CH39" s="293"/>
      <c r="CI39" s="293"/>
      <c r="CJ39" s="293"/>
      <c r="CK39" s="293"/>
      <c r="CL39" s="293"/>
      <c r="CM39" s="293"/>
      <c r="CN39" s="207"/>
      <c r="CO39" s="207"/>
      <c r="CP39" s="293"/>
      <c r="CQ39" s="293"/>
      <c r="CR39" s="293"/>
      <c r="CS39" s="293"/>
      <c r="CT39" s="293"/>
      <c r="CU39" s="293"/>
      <c r="CV39" s="293"/>
      <c r="CW39" s="293"/>
      <c r="CX39" s="293"/>
      <c r="CY39" s="293"/>
      <c r="CZ39" s="293"/>
      <c r="DA39" s="207"/>
      <c r="DB39" s="207"/>
      <c r="DC39" s="293"/>
      <c r="DD39" s="293"/>
      <c r="DE39" s="293"/>
      <c r="DF39" s="293"/>
      <c r="DG39" s="293"/>
      <c r="DH39" s="293"/>
      <c r="DI39" s="293"/>
      <c r="DJ39" s="293"/>
      <c r="DK39" s="293"/>
      <c r="DL39" s="293"/>
      <c r="DM39" s="293"/>
      <c r="DN39" s="207"/>
      <c r="DO39" s="207"/>
      <c r="DP39" s="293"/>
      <c r="DQ39" s="293"/>
      <c r="DR39" s="293"/>
      <c r="DS39" s="293"/>
      <c r="DT39" s="293"/>
      <c r="DU39" s="293"/>
      <c r="DV39" s="293"/>
      <c r="DW39" s="293"/>
      <c r="DX39" s="293"/>
      <c r="DY39" s="293"/>
      <c r="DZ39" s="293"/>
      <c r="EA39" s="207"/>
      <c r="EB39" s="207"/>
      <c r="EC39" s="293"/>
      <c r="ED39" s="293"/>
      <c r="EE39" s="293"/>
      <c r="EF39" s="293"/>
      <c r="EG39" s="293"/>
      <c r="EH39" s="293"/>
      <c r="EI39" s="293"/>
      <c r="EJ39" s="293"/>
      <c r="EK39" s="293"/>
      <c r="EL39" s="293"/>
      <c r="EM39" s="293"/>
      <c r="EN39" s="207"/>
      <c r="EO39" s="207"/>
      <c r="EP39" s="293"/>
      <c r="EQ39" s="293"/>
      <c r="ER39" s="293"/>
      <c r="ES39" s="293"/>
      <c r="ET39" s="293"/>
      <c r="EU39" s="293"/>
      <c r="EV39" s="293"/>
      <c r="EW39" s="293"/>
      <c r="EX39" s="293"/>
      <c r="EY39" s="293"/>
      <c r="EZ39" s="293"/>
      <c r="FA39" s="207"/>
      <c r="FB39" s="207"/>
      <c r="FC39" s="293"/>
      <c r="FD39" s="293"/>
      <c r="FE39" s="293"/>
      <c r="FF39" s="293"/>
      <c r="FG39" s="293"/>
      <c r="FH39" s="293"/>
      <c r="FI39" s="293"/>
      <c r="FJ39" s="293"/>
      <c r="FK39" s="293"/>
      <c r="FL39" s="293"/>
      <c r="FM39" s="293"/>
      <c r="FN39" s="207"/>
      <c r="FO39" s="207"/>
      <c r="FP39" s="293"/>
      <c r="FQ39" s="293"/>
      <c r="FR39" s="293"/>
      <c r="FS39" s="293"/>
      <c r="FT39" s="293"/>
      <c r="FU39" s="293"/>
      <c r="FV39" s="293"/>
      <c r="FW39" s="293"/>
      <c r="FX39" s="293"/>
      <c r="FY39" s="293"/>
      <c r="FZ39" s="293"/>
      <c r="GA39" s="207"/>
      <c r="GB39" s="207"/>
      <c r="GC39" s="293"/>
      <c r="GD39" s="293"/>
      <c r="GE39" s="293"/>
      <c r="GF39" s="293"/>
      <c r="GG39" s="293"/>
      <c r="GH39" s="293"/>
      <c r="GI39" s="293"/>
      <c r="GJ39" s="293"/>
      <c r="GK39" s="293"/>
      <c r="GL39" s="293"/>
      <c r="GM39" s="293"/>
      <c r="GN39" s="207"/>
      <c r="GO39" s="207"/>
      <c r="GP39" s="293"/>
      <c r="GQ39" s="293"/>
      <c r="GR39" s="293"/>
      <c r="GS39" s="293"/>
      <c r="GT39" s="293"/>
      <c r="GU39" s="293"/>
      <c r="GV39" s="293"/>
      <c r="GW39" s="293"/>
      <c r="GX39" s="293"/>
      <c r="GY39" s="293"/>
      <c r="GZ39" s="293"/>
      <c r="HA39" s="207"/>
      <c r="HB39" s="207"/>
      <c r="HC39" s="293"/>
      <c r="HD39" s="293"/>
      <c r="HE39" s="293"/>
      <c r="HF39" s="293"/>
      <c r="HG39" s="293"/>
      <c r="HH39" s="293"/>
      <c r="HI39" s="293"/>
      <c r="HJ39" s="293"/>
      <c r="HK39" s="293"/>
      <c r="HL39" s="293"/>
      <c r="HM39" s="293"/>
      <c r="HN39" s="207"/>
      <c r="HO39" s="207"/>
      <c r="HP39" s="293"/>
      <c r="HQ39" s="293"/>
      <c r="HR39" s="293"/>
      <c r="HS39" s="293"/>
      <c r="HT39" s="293"/>
      <c r="HU39" s="293"/>
      <c r="HV39" s="293"/>
      <c r="HW39" s="293"/>
      <c r="HX39" s="293"/>
      <c r="HY39" s="293"/>
      <c r="HZ39" s="293"/>
      <c r="IA39" s="207"/>
      <c r="IB39" s="207"/>
      <c r="IC39" s="293"/>
      <c r="ID39" s="293"/>
      <c r="IE39" s="293"/>
      <c r="IF39" s="293"/>
      <c r="IG39" s="293"/>
      <c r="IH39" s="293"/>
      <c r="II39" s="293"/>
      <c r="IJ39" s="293"/>
      <c r="IK39" s="293"/>
      <c r="IL39" s="293"/>
      <c r="IM39" s="293"/>
      <c r="IN39" s="207"/>
      <c r="IO39" s="207"/>
      <c r="IP39" s="293"/>
      <c r="IQ39" s="293"/>
      <c r="IR39" s="293"/>
      <c r="IS39" s="293"/>
      <c r="IT39" s="293"/>
      <c r="IU39" s="293"/>
      <c r="IV39" s="293"/>
    </row>
    <row r="40" spans="1:256" x14ac:dyDescent="0.2">
      <c r="A40" s="218"/>
      <c r="B40" s="219"/>
      <c r="C40" s="288"/>
      <c r="D40" s="288"/>
      <c r="E40" s="288"/>
      <c r="F40" s="288"/>
      <c r="G40" s="288"/>
      <c r="H40" s="288"/>
      <c r="I40" s="288"/>
      <c r="J40" s="288"/>
      <c r="K40" s="288"/>
      <c r="L40" s="288"/>
      <c r="M40" s="289"/>
      <c r="N40" s="211"/>
      <c r="O40" s="211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7"/>
      <c r="AB40" s="207"/>
      <c r="AC40" s="293"/>
      <c r="AD40" s="293"/>
      <c r="AE40" s="293"/>
      <c r="AF40" s="293"/>
      <c r="AG40" s="293"/>
      <c r="AH40" s="293"/>
      <c r="AI40" s="293"/>
      <c r="AJ40" s="293"/>
      <c r="AK40" s="293"/>
      <c r="AL40" s="293"/>
      <c r="AM40" s="293"/>
      <c r="AN40" s="207"/>
      <c r="AO40" s="207"/>
      <c r="AP40" s="293"/>
      <c r="AQ40" s="293"/>
      <c r="AR40" s="293"/>
      <c r="AS40" s="293"/>
      <c r="AT40" s="293"/>
      <c r="AU40" s="293"/>
      <c r="AV40" s="293"/>
      <c r="AW40" s="293"/>
      <c r="AX40" s="293"/>
      <c r="AY40" s="293"/>
      <c r="AZ40" s="293"/>
      <c r="BA40" s="207"/>
      <c r="BB40" s="207"/>
      <c r="BC40" s="293"/>
      <c r="BD40" s="293"/>
      <c r="BE40" s="293"/>
      <c r="BF40" s="293"/>
      <c r="BG40" s="293"/>
      <c r="BH40" s="293"/>
      <c r="BI40" s="293"/>
      <c r="BJ40" s="293"/>
      <c r="BK40" s="293"/>
      <c r="BL40" s="293"/>
      <c r="BM40" s="293"/>
      <c r="BN40" s="207"/>
      <c r="BO40" s="207"/>
      <c r="BP40" s="293"/>
      <c r="BQ40" s="293"/>
      <c r="BR40" s="293"/>
      <c r="BS40" s="293"/>
      <c r="BT40" s="293"/>
      <c r="BU40" s="293"/>
      <c r="BV40" s="293"/>
      <c r="BW40" s="293"/>
      <c r="BX40" s="293"/>
      <c r="BY40" s="293"/>
      <c r="BZ40" s="293"/>
      <c r="CA40" s="207"/>
      <c r="CB40" s="207"/>
      <c r="CC40" s="293"/>
      <c r="CD40" s="293"/>
      <c r="CE40" s="293"/>
      <c r="CF40" s="293"/>
      <c r="CG40" s="293"/>
      <c r="CH40" s="293"/>
      <c r="CI40" s="293"/>
      <c r="CJ40" s="293"/>
      <c r="CK40" s="293"/>
      <c r="CL40" s="293"/>
      <c r="CM40" s="293"/>
      <c r="CN40" s="207"/>
      <c r="CO40" s="207"/>
      <c r="CP40" s="293"/>
      <c r="CQ40" s="293"/>
      <c r="CR40" s="293"/>
      <c r="CS40" s="293"/>
      <c r="CT40" s="293"/>
      <c r="CU40" s="293"/>
      <c r="CV40" s="293"/>
      <c r="CW40" s="293"/>
      <c r="CX40" s="293"/>
      <c r="CY40" s="293"/>
      <c r="CZ40" s="293"/>
      <c r="DA40" s="207"/>
      <c r="DB40" s="207"/>
      <c r="DC40" s="293"/>
      <c r="DD40" s="293"/>
      <c r="DE40" s="293"/>
      <c r="DF40" s="293"/>
      <c r="DG40" s="293"/>
      <c r="DH40" s="293"/>
      <c r="DI40" s="293"/>
      <c r="DJ40" s="293"/>
      <c r="DK40" s="293"/>
      <c r="DL40" s="293"/>
      <c r="DM40" s="293"/>
      <c r="DN40" s="207"/>
      <c r="DO40" s="207"/>
      <c r="DP40" s="293"/>
      <c r="DQ40" s="293"/>
      <c r="DR40" s="293"/>
      <c r="DS40" s="293"/>
      <c r="DT40" s="293"/>
      <c r="DU40" s="293"/>
      <c r="DV40" s="293"/>
      <c r="DW40" s="293"/>
      <c r="DX40" s="293"/>
      <c r="DY40" s="293"/>
      <c r="DZ40" s="293"/>
      <c r="EA40" s="207"/>
      <c r="EB40" s="207"/>
      <c r="EC40" s="293"/>
      <c r="ED40" s="293"/>
      <c r="EE40" s="293"/>
      <c r="EF40" s="293"/>
      <c r="EG40" s="293"/>
      <c r="EH40" s="293"/>
      <c r="EI40" s="293"/>
      <c r="EJ40" s="293"/>
      <c r="EK40" s="293"/>
      <c r="EL40" s="293"/>
      <c r="EM40" s="293"/>
      <c r="EN40" s="207"/>
      <c r="EO40" s="207"/>
      <c r="EP40" s="293"/>
      <c r="EQ40" s="293"/>
      <c r="ER40" s="293"/>
      <c r="ES40" s="293"/>
      <c r="ET40" s="293"/>
      <c r="EU40" s="293"/>
      <c r="EV40" s="293"/>
      <c r="EW40" s="293"/>
      <c r="EX40" s="293"/>
      <c r="EY40" s="293"/>
      <c r="EZ40" s="293"/>
      <c r="FA40" s="207"/>
      <c r="FB40" s="207"/>
      <c r="FC40" s="293"/>
      <c r="FD40" s="293"/>
      <c r="FE40" s="293"/>
      <c r="FF40" s="293"/>
      <c r="FG40" s="293"/>
      <c r="FH40" s="293"/>
      <c r="FI40" s="293"/>
      <c r="FJ40" s="293"/>
      <c r="FK40" s="293"/>
      <c r="FL40" s="293"/>
      <c r="FM40" s="293"/>
      <c r="FN40" s="207"/>
      <c r="FO40" s="207"/>
      <c r="FP40" s="293"/>
      <c r="FQ40" s="293"/>
      <c r="FR40" s="293"/>
      <c r="FS40" s="293"/>
      <c r="FT40" s="293"/>
      <c r="FU40" s="293"/>
      <c r="FV40" s="293"/>
      <c r="FW40" s="293"/>
      <c r="FX40" s="293"/>
      <c r="FY40" s="293"/>
      <c r="FZ40" s="293"/>
      <c r="GA40" s="207"/>
      <c r="GB40" s="207"/>
      <c r="GC40" s="293"/>
      <c r="GD40" s="293"/>
      <c r="GE40" s="293"/>
      <c r="GF40" s="293"/>
      <c r="GG40" s="293"/>
      <c r="GH40" s="293"/>
      <c r="GI40" s="293"/>
      <c r="GJ40" s="293"/>
      <c r="GK40" s="293"/>
      <c r="GL40" s="293"/>
      <c r="GM40" s="293"/>
      <c r="GN40" s="207"/>
      <c r="GO40" s="207"/>
      <c r="GP40" s="293"/>
      <c r="GQ40" s="293"/>
      <c r="GR40" s="293"/>
      <c r="GS40" s="293"/>
      <c r="GT40" s="293"/>
      <c r="GU40" s="293"/>
      <c r="GV40" s="293"/>
      <c r="GW40" s="293"/>
      <c r="GX40" s="293"/>
      <c r="GY40" s="293"/>
      <c r="GZ40" s="293"/>
      <c r="HA40" s="207"/>
      <c r="HB40" s="207"/>
      <c r="HC40" s="293"/>
      <c r="HD40" s="293"/>
      <c r="HE40" s="293"/>
      <c r="HF40" s="293"/>
      <c r="HG40" s="293"/>
      <c r="HH40" s="293"/>
      <c r="HI40" s="293"/>
      <c r="HJ40" s="293"/>
      <c r="HK40" s="293"/>
      <c r="HL40" s="293"/>
      <c r="HM40" s="293"/>
      <c r="HN40" s="207"/>
      <c r="HO40" s="207"/>
      <c r="HP40" s="293"/>
      <c r="HQ40" s="293"/>
      <c r="HR40" s="293"/>
      <c r="HS40" s="293"/>
      <c r="HT40" s="293"/>
      <c r="HU40" s="293"/>
      <c r="HV40" s="293"/>
      <c r="HW40" s="293"/>
      <c r="HX40" s="293"/>
      <c r="HY40" s="293"/>
      <c r="HZ40" s="293"/>
      <c r="IA40" s="207"/>
      <c r="IB40" s="207"/>
      <c r="IC40" s="293"/>
      <c r="ID40" s="293"/>
      <c r="IE40" s="293"/>
      <c r="IF40" s="293"/>
      <c r="IG40" s="293"/>
      <c r="IH40" s="293"/>
      <c r="II40" s="293"/>
      <c r="IJ40" s="293"/>
      <c r="IK40" s="293"/>
      <c r="IL40" s="293"/>
      <c r="IM40" s="293"/>
      <c r="IN40" s="207"/>
      <c r="IO40" s="207"/>
      <c r="IP40" s="293"/>
      <c r="IQ40" s="293"/>
      <c r="IR40" s="293"/>
      <c r="IS40" s="293"/>
      <c r="IT40" s="293"/>
      <c r="IU40" s="293"/>
      <c r="IV40" s="293"/>
    </row>
    <row r="41" spans="1:256" x14ac:dyDescent="0.2">
      <c r="A41" s="218"/>
      <c r="B41" s="219"/>
      <c r="C41" s="288"/>
      <c r="D41" s="288"/>
      <c r="E41" s="288"/>
      <c r="F41" s="288"/>
      <c r="G41" s="288"/>
      <c r="H41" s="288"/>
      <c r="I41" s="288"/>
      <c r="J41" s="288"/>
      <c r="K41" s="288"/>
      <c r="L41" s="288"/>
      <c r="M41" s="289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8"/>
      <c r="D42" s="288"/>
      <c r="E42" s="288"/>
      <c r="F42" s="288"/>
      <c r="G42" s="288"/>
      <c r="H42" s="288"/>
      <c r="I42" s="288"/>
      <c r="J42" s="288"/>
      <c r="K42" s="288"/>
      <c r="L42" s="288"/>
      <c r="M42" s="289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8"/>
      <c r="D43" s="288"/>
      <c r="E43" s="288"/>
      <c r="F43" s="288"/>
      <c r="G43" s="288"/>
      <c r="H43" s="288"/>
      <c r="I43" s="288"/>
      <c r="J43" s="288"/>
      <c r="K43" s="288"/>
      <c r="L43" s="288"/>
      <c r="M43" s="289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8"/>
      <c r="D44" s="288"/>
      <c r="E44" s="288"/>
      <c r="F44" s="288"/>
      <c r="G44" s="288"/>
      <c r="H44" s="288"/>
      <c r="I44" s="288"/>
      <c r="J44" s="288"/>
      <c r="K44" s="288"/>
      <c r="L44" s="288"/>
      <c r="M44" s="289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8"/>
      <c r="D45" s="288"/>
      <c r="E45" s="288"/>
      <c r="F45" s="288"/>
      <c r="G45" s="288"/>
      <c r="H45" s="288"/>
      <c r="I45" s="288"/>
      <c r="J45" s="288"/>
      <c r="K45" s="288"/>
      <c r="L45" s="288"/>
      <c r="M45" s="289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8"/>
      <c r="D46" s="288"/>
      <c r="E46" s="288"/>
      <c r="F46" s="288"/>
      <c r="G46" s="288"/>
      <c r="H46" s="288"/>
      <c r="I46" s="288"/>
      <c r="J46" s="288"/>
      <c r="K46" s="288"/>
      <c r="L46" s="288"/>
      <c r="M46" s="289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8"/>
      <c r="D47" s="288"/>
      <c r="E47" s="288"/>
      <c r="F47" s="288"/>
      <c r="G47" s="288"/>
      <c r="H47" s="288"/>
      <c r="I47" s="288"/>
      <c r="J47" s="288"/>
      <c r="K47" s="288"/>
      <c r="L47" s="288"/>
      <c r="M47" s="289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8"/>
      <c r="D48" s="288"/>
      <c r="E48" s="288"/>
      <c r="F48" s="288"/>
      <c r="G48" s="288"/>
      <c r="H48" s="288"/>
      <c r="I48" s="288"/>
      <c r="J48" s="288"/>
      <c r="K48" s="288"/>
      <c r="L48" s="288"/>
      <c r="M48" s="289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8"/>
      <c r="D49" s="288"/>
      <c r="E49" s="288"/>
      <c r="F49" s="288"/>
      <c r="G49" s="288"/>
      <c r="H49" s="288"/>
      <c r="I49" s="288"/>
      <c r="J49" s="288"/>
      <c r="K49" s="288"/>
      <c r="L49" s="288"/>
      <c r="M49" s="289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8"/>
      <c r="D50" s="288"/>
      <c r="E50" s="288"/>
      <c r="F50" s="288"/>
      <c r="G50" s="288"/>
      <c r="H50" s="288"/>
      <c r="I50" s="288"/>
      <c r="J50" s="288"/>
      <c r="K50" s="288"/>
      <c r="L50" s="288"/>
      <c r="M50" s="289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8"/>
      <c r="D51" s="288"/>
      <c r="E51" s="288"/>
      <c r="F51" s="288"/>
      <c r="G51" s="288"/>
      <c r="H51" s="288"/>
      <c r="I51" s="288"/>
      <c r="J51" s="288"/>
      <c r="K51" s="288"/>
      <c r="L51" s="288"/>
      <c r="M51" s="289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8"/>
      <c r="D52" s="288"/>
      <c r="E52" s="288"/>
      <c r="F52" s="288"/>
      <c r="G52" s="288"/>
      <c r="H52" s="288"/>
      <c r="I52" s="288"/>
      <c r="J52" s="288"/>
      <c r="K52" s="288"/>
      <c r="L52" s="288"/>
      <c r="M52" s="289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8"/>
      <c r="D53" s="288"/>
      <c r="E53" s="288"/>
      <c r="F53" s="288"/>
      <c r="G53" s="288"/>
      <c r="H53" s="288"/>
      <c r="I53" s="288"/>
      <c r="J53" s="288"/>
      <c r="K53" s="288"/>
      <c r="L53" s="288"/>
      <c r="M53" s="289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8"/>
      <c r="D54" s="288"/>
      <c r="E54" s="288"/>
      <c r="F54" s="288"/>
      <c r="G54" s="288"/>
      <c r="H54" s="288"/>
      <c r="I54" s="288"/>
      <c r="J54" s="288"/>
      <c r="K54" s="288"/>
      <c r="L54" s="288"/>
      <c r="M54" s="289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8"/>
      <c r="D55" s="288"/>
      <c r="E55" s="288"/>
      <c r="F55" s="288"/>
      <c r="G55" s="288"/>
      <c r="H55" s="288"/>
      <c r="I55" s="288"/>
      <c r="J55" s="288"/>
      <c r="K55" s="288"/>
      <c r="L55" s="288"/>
      <c r="M55" s="289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8"/>
      <c r="D56" s="288"/>
      <c r="E56" s="288"/>
      <c r="F56" s="288"/>
      <c r="G56" s="288"/>
      <c r="H56" s="288"/>
      <c r="I56" s="288"/>
      <c r="J56" s="288"/>
      <c r="K56" s="288"/>
      <c r="L56" s="288"/>
      <c r="M56" s="289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8"/>
      <c r="D57" s="288"/>
      <c r="E57" s="288"/>
      <c r="F57" s="288"/>
      <c r="G57" s="288"/>
      <c r="H57" s="288"/>
      <c r="I57" s="288"/>
      <c r="J57" s="288"/>
      <c r="K57" s="288"/>
      <c r="L57" s="288"/>
      <c r="M57" s="289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8"/>
      <c r="D58" s="288"/>
      <c r="E58" s="288"/>
      <c r="F58" s="288"/>
      <c r="G58" s="288"/>
      <c r="H58" s="288"/>
      <c r="I58" s="288"/>
      <c r="J58" s="288"/>
      <c r="K58" s="288"/>
      <c r="L58" s="288"/>
      <c r="M58" s="289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8"/>
      <c r="D59" s="288"/>
      <c r="E59" s="288"/>
      <c r="F59" s="288"/>
      <c r="G59" s="288"/>
      <c r="H59" s="288"/>
      <c r="I59" s="288"/>
      <c r="J59" s="288"/>
      <c r="K59" s="288"/>
      <c r="L59" s="288"/>
      <c r="M59" s="289"/>
    </row>
    <row r="60" spans="1:256" x14ac:dyDescent="0.2">
      <c r="A60" s="218"/>
      <c r="B60" s="219"/>
      <c r="C60" s="288"/>
      <c r="D60" s="288"/>
      <c r="E60" s="288"/>
      <c r="F60" s="288"/>
      <c r="G60" s="288"/>
      <c r="H60" s="288"/>
      <c r="I60" s="288"/>
      <c r="J60" s="288"/>
      <c r="K60" s="288"/>
      <c r="L60" s="288"/>
      <c r="M60" s="289"/>
    </row>
    <row r="61" spans="1:256" x14ac:dyDescent="0.2">
      <c r="A61" s="218"/>
      <c r="B61" s="219"/>
      <c r="C61" s="288"/>
      <c r="D61" s="288"/>
      <c r="E61" s="288"/>
      <c r="F61" s="288"/>
      <c r="G61" s="288"/>
      <c r="H61" s="288"/>
      <c r="I61" s="288"/>
      <c r="J61" s="288"/>
      <c r="K61" s="288"/>
      <c r="L61" s="288"/>
      <c r="M61" s="289"/>
    </row>
    <row r="62" spans="1:256" x14ac:dyDescent="0.2">
      <c r="A62" s="218"/>
      <c r="B62" s="219"/>
      <c r="C62" s="288"/>
      <c r="D62" s="288"/>
      <c r="E62" s="288"/>
      <c r="F62" s="288"/>
      <c r="G62" s="288"/>
      <c r="H62" s="288"/>
      <c r="I62" s="288"/>
      <c r="J62" s="288"/>
      <c r="K62" s="288"/>
      <c r="L62" s="288"/>
      <c r="M62" s="289"/>
    </row>
    <row r="63" spans="1:256" x14ac:dyDescent="0.2">
      <c r="A63" s="218"/>
      <c r="B63" s="219"/>
      <c r="C63" s="288"/>
      <c r="D63" s="288"/>
      <c r="E63" s="288"/>
      <c r="F63" s="288"/>
      <c r="G63" s="288"/>
      <c r="H63" s="288"/>
      <c r="I63" s="288"/>
      <c r="J63" s="288"/>
      <c r="K63" s="288"/>
      <c r="L63" s="288"/>
      <c r="M63" s="289"/>
    </row>
    <row r="64" spans="1:256" x14ac:dyDescent="0.2">
      <c r="A64" s="218"/>
      <c r="B64" s="219"/>
      <c r="C64" s="288"/>
      <c r="D64" s="288"/>
      <c r="E64" s="288"/>
      <c r="F64" s="288"/>
      <c r="G64" s="288"/>
      <c r="H64" s="288"/>
      <c r="I64" s="288"/>
      <c r="J64" s="288"/>
      <c r="K64" s="288"/>
      <c r="L64" s="288"/>
      <c r="M64" s="289"/>
    </row>
    <row r="65" spans="1:13" x14ac:dyDescent="0.2">
      <c r="A65" s="218"/>
      <c r="B65" s="219"/>
      <c r="C65" s="288"/>
      <c r="D65" s="288"/>
      <c r="E65" s="288"/>
      <c r="F65" s="288"/>
      <c r="G65" s="288"/>
      <c r="H65" s="288"/>
      <c r="I65" s="288"/>
      <c r="J65" s="288"/>
      <c r="K65" s="288"/>
      <c r="L65" s="288"/>
      <c r="M65" s="289"/>
    </row>
    <row r="66" spans="1:13" x14ac:dyDescent="0.2">
      <c r="A66" s="218"/>
      <c r="B66" s="219"/>
      <c r="C66" s="288"/>
      <c r="D66" s="288"/>
      <c r="E66" s="288"/>
      <c r="F66" s="288"/>
      <c r="G66" s="288"/>
      <c r="H66" s="288"/>
      <c r="I66" s="288"/>
      <c r="J66" s="288"/>
      <c r="K66" s="288"/>
      <c r="L66" s="288"/>
      <c r="M66" s="289"/>
    </row>
    <row r="67" spans="1:13" x14ac:dyDescent="0.2">
      <c r="A67" s="218"/>
      <c r="B67" s="219"/>
      <c r="C67" s="288"/>
      <c r="D67" s="288"/>
      <c r="E67" s="288"/>
      <c r="F67" s="288"/>
      <c r="G67" s="288"/>
      <c r="H67" s="288"/>
      <c r="I67" s="288"/>
      <c r="J67" s="288"/>
      <c r="K67" s="288"/>
      <c r="L67" s="288"/>
      <c r="M67" s="289"/>
    </row>
    <row r="68" spans="1:13" x14ac:dyDescent="0.2">
      <c r="A68" s="218"/>
      <c r="B68" s="219"/>
      <c r="C68" s="288"/>
      <c r="D68" s="288"/>
      <c r="E68" s="288"/>
      <c r="F68" s="288"/>
      <c r="G68" s="288"/>
      <c r="H68" s="288"/>
      <c r="I68" s="288"/>
      <c r="J68" s="288"/>
      <c r="K68" s="288"/>
      <c r="L68" s="288"/>
      <c r="M68" s="289"/>
    </row>
    <row r="69" spans="1:13" x14ac:dyDescent="0.2">
      <c r="A69" s="218"/>
      <c r="B69" s="219"/>
      <c r="C69" s="288"/>
      <c r="D69" s="288"/>
      <c r="E69" s="288"/>
      <c r="F69" s="288"/>
      <c r="G69" s="288"/>
      <c r="H69" s="288"/>
      <c r="I69" s="288"/>
      <c r="J69" s="288"/>
      <c r="K69" s="288"/>
      <c r="L69" s="288"/>
      <c r="M69" s="289"/>
    </row>
    <row r="70" spans="1:13" ht="12" thickBot="1" x14ac:dyDescent="0.25">
      <c r="A70" s="220"/>
      <c r="B70" s="221"/>
      <c r="C70" s="290"/>
      <c r="D70" s="290"/>
      <c r="E70" s="290"/>
      <c r="F70" s="290"/>
      <c r="G70" s="290"/>
      <c r="H70" s="290"/>
      <c r="I70" s="290"/>
      <c r="J70" s="290"/>
      <c r="K70" s="290"/>
      <c r="L70" s="290"/>
      <c r="M70" s="291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92" t="s">
        <v>848</v>
      </c>
      <c r="B72" s="292"/>
      <c r="C72" s="292"/>
      <c r="D72" s="292"/>
      <c r="E72" s="292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7"/>
      <c r="D73" s="287"/>
      <c r="E73" s="287"/>
      <c r="F73" s="287"/>
      <c r="G73" s="287"/>
      <c r="H73" s="287"/>
      <c r="I73" s="287"/>
      <c r="J73" s="287"/>
      <c r="K73" s="287"/>
      <c r="L73" s="287"/>
      <c r="M73" s="287"/>
    </row>
    <row r="74" spans="1:13" x14ac:dyDescent="0.2">
      <c r="A74" s="211"/>
      <c r="B74" s="211"/>
      <c r="C74" s="287"/>
      <c r="D74" s="287"/>
      <c r="E74" s="287"/>
      <c r="F74" s="287"/>
      <c r="G74" s="287"/>
      <c r="H74" s="287"/>
      <c r="I74" s="287"/>
      <c r="J74" s="287"/>
      <c r="K74" s="287"/>
      <c r="L74" s="287"/>
      <c r="M74" s="287"/>
    </row>
    <row r="75" spans="1:13" x14ac:dyDescent="0.2">
      <c r="A75" s="211"/>
      <c r="B75" s="211"/>
      <c r="C75" s="287"/>
      <c r="D75" s="287"/>
      <c r="E75" s="287"/>
      <c r="F75" s="287"/>
      <c r="G75" s="287"/>
      <c r="H75" s="287"/>
      <c r="I75" s="287"/>
      <c r="J75" s="287"/>
      <c r="K75" s="287"/>
      <c r="L75" s="287"/>
      <c r="M75" s="287"/>
    </row>
    <row r="76" spans="1:13" x14ac:dyDescent="0.2">
      <c r="A76" s="211"/>
      <c r="B76" s="211"/>
      <c r="C76" s="287"/>
      <c r="D76" s="287"/>
      <c r="E76" s="287"/>
      <c r="F76" s="287"/>
      <c r="G76" s="287"/>
      <c r="H76" s="287"/>
      <c r="I76" s="287"/>
      <c r="J76" s="287"/>
      <c r="K76" s="287"/>
      <c r="L76" s="287"/>
      <c r="M76" s="287"/>
    </row>
    <row r="77" spans="1:13" x14ac:dyDescent="0.2">
      <c r="A77" s="211"/>
      <c r="B77" s="211"/>
      <c r="C77" s="287"/>
      <c r="D77" s="287"/>
      <c r="E77" s="287"/>
      <c r="F77" s="287"/>
      <c r="G77" s="287"/>
      <c r="H77" s="287"/>
      <c r="I77" s="287"/>
      <c r="J77" s="287"/>
      <c r="K77" s="287"/>
      <c r="L77" s="287"/>
      <c r="M77" s="287"/>
    </row>
    <row r="78" spans="1:13" x14ac:dyDescent="0.2">
      <c r="A78" s="211"/>
      <c r="B78" s="211"/>
      <c r="C78" s="287"/>
      <c r="D78" s="287"/>
      <c r="E78" s="287"/>
      <c r="F78" s="287"/>
      <c r="G78" s="287"/>
      <c r="H78" s="287"/>
      <c r="I78" s="287"/>
      <c r="J78" s="287"/>
      <c r="K78" s="287"/>
      <c r="L78" s="287"/>
      <c r="M78" s="287"/>
    </row>
    <row r="79" spans="1:13" x14ac:dyDescent="0.2">
      <c r="A79" s="211"/>
      <c r="B79" s="211"/>
      <c r="C79" s="287"/>
      <c r="D79" s="287"/>
      <c r="E79" s="287"/>
      <c r="F79" s="287"/>
      <c r="G79" s="287"/>
      <c r="H79" s="287"/>
      <c r="I79" s="287"/>
      <c r="J79" s="287"/>
      <c r="K79" s="287"/>
      <c r="L79" s="287"/>
      <c r="M79" s="287"/>
    </row>
    <row r="80" spans="1:13" x14ac:dyDescent="0.2">
      <c r="A80" s="211"/>
      <c r="B80" s="211"/>
      <c r="C80" s="287"/>
      <c r="D80" s="287"/>
      <c r="E80" s="287"/>
      <c r="F80" s="287"/>
      <c r="G80" s="287"/>
      <c r="H80" s="287"/>
      <c r="I80" s="287"/>
      <c r="J80" s="287"/>
      <c r="K80" s="287"/>
      <c r="L80" s="287"/>
      <c r="M80" s="287"/>
    </row>
    <row r="81" spans="1:13" x14ac:dyDescent="0.2">
      <c r="A81" s="211"/>
      <c r="B81" s="211"/>
      <c r="C81" s="287"/>
      <c r="D81" s="287"/>
      <c r="E81" s="287"/>
      <c r="F81" s="287"/>
      <c r="G81" s="287"/>
      <c r="H81" s="287"/>
      <c r="I81" s="287"/>
      <c r="J81" s="287"/>
      <c r="K81" s="287"/>
      <c r="L81" s="287"/>
      <c r="M81" s="287"/>
    </row>
    <row r="82" spans="1:13" x14ac:dyDescent="0.2">
      <c r="A82" s="211"/>
      <c r="B82" s="211"/>
      <c r="C82" s="287"/>
      <c r="D82" s="287"/>
      <c r="E82" s="287"/>
      <c r="F82" s="287"/>
      <c r="G82" s="287"/>
      <c r="H82" s="287"/>
      <c r="I82" s="287"/>
      <c r="J82" s="287"/>
      <c r="K82" s="287"/>
      <c r="L82" s="287"/>
      <c r="M82" s="287"/>
    </row>
    <row r="83" spans="1:13" x14ac:dyDescent="0.2">
      <c r="A83" s="211"/>
      <c r="B83" s="211"/>
      <c r="C83" s="287"/>
      <c r="D83" s="287"/>
      <c r="E83" s="287"/>
      <c r="F83" s="287"/>
      <c r="G83" s="287"/>
      <c r="H83" s="287"/>
      <c r="I83" s="287"/>
      <c r="J83" s="287"/>
      <c r="K83" s="287"/>
      <c r="L83" s="287"/>
      <c r="M83" s="287"/>
    </row>
    <row r="84" spans="1:13" x14ac:dyDescent="0.2">
      <c r="A84" s="211"/>
      <c r="B84" s="211"/>
      <c r="C84" s="287"/>
      <c r="D84" s="287"/>
      <c r="E84" s="287"/>
      <c r="F84" s="287"/>
      <c r="G84" s="287"/>
      <c r="H84" s="287"/>
      <c r="I84" s="287"/>
      <c r="J84" s="287"/>
      <c r="K84" s="287"/>
      <c r="L84" s="287"/>
      <c r="M84" s="287"/>
    </row>
    <row r="85" spans="1:13" x14ac:dyDescent="0.2">
      <c r="A85" s="211"/>
      <c r="B85" s="211"/>
      <c r="C85" s="287"/>
      <c r="D85" s="287"/>
      <c r="E85" s="287"/>
      <c r="F85" s="287"/>
      <c r="G85" s="287"/>
      <c r="H85" s="287"/>
      <c r="I85" s="287"/>
      <c r="J85" s="287"/>
      <c r="K85" s="287"/>
      <c r="L85" s="287"/>
      <c r="M85" s="287"/>
    </row>
    <row r="86" spans="1:13" x14ac:dyDescent="0.2">
      <c r="A86" s="211"/>
      <c r="B86" s="211"/>
      <c r="C86" s="287"/>
      <c r="D86" s="287"/>
      <c r="E86" s="287"/>
      <c r="F86" s="287"/>
      <c r="G86" s="287"/>
      <c r="H86" s="287"/>
      <c r="I86" s="287"/>
      <c r="J86" s="287"/>
      <c r="K86" s="287"/>
      <c r="L86" s="287"/>
      <c r="M86" s="287"/>
    </row>
    <row r="87" spans="1:13" x14ac:dyDescent="0.2">
      <c r="A87" s="211"/>
      <c r="B87" s="211"/>
      <c r="C87" s="287"/>
      <c r="D87" s="287"/>
      <c r="E87" s="287"/>
      <c r="F87" s="287"/>
      <c r="G87" s="287"/>
      <c r="H87" s="287"/>
      <c r="I87" s="287"/>
      <c r="J87" s="287"/>
      <c r="K87" s="287"/>
      <c r="L87" s="287"/>
      <c r="M87" s="287"/>
    </row>
    <row r="88" spans="1:13" x14ac:dyDescent="0.2">
      <c r="A88" s="211"/>
      <c r="B88" s="211"/>
      <c r="C88" s="287"/>
      <c r="D88" s="287"/>
      <c r="E88" s="287"/>
      <c r="F88" s="287"/>
      <c r="G88" s="287"/>
      <c r="H88" s="287"/>
      <c r="I88" s="287"/>
      <c r="J88" s="287"/>
      <c r="K88" s="287"/>
      <c r="L88" s="287"/>
      <c r="M88" s="287"/>
    </row>
    <row r="89" spans="1:13" x14ac:dyDescent="0.2">
      <c r="A89" s="211"/>
      <c r="B89" s="211"/>
      <c r="C89" s="287"/>
      <c r="D89" s="287"/>
      <c r="E89" s="287"/>
      <c r="F89" s="287"/>
      <c r="G89" s="287"/>
      <c r="H89" s="287"/>
      <c r="I89" s="287"/>
      <c r="J89" s="287"/>
      <c r="K89" s="287"/>
      <c r="L89" s="287"/>
      <c r="M89" s="287"/>
    </row>
    <row r="90" spans="1:13" x14ac:dyDescent="0.2">
      <c r="A90" s="211"/>
      <c r="B90" s="211"/>
      <c r="C90" s="287"/>
      <c r="D90" s="287"/>
      <c r="E90" s="287"/>
      <c r="F90" s="287"/>
      <c r="G90" s="287"/>
      <c r="H90" s="287"/>
      <c r="I90" s="287"/>
      <c r="J90" s="287"/>
      <c r="K90" s="287"/>
      <c r="L90" s="287"/>
      <c r="M90" s="287"/>
    </row>
  </sheetData>
  <sheetProtection password="B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2013-08-22T16:31:20Z</cp:lastPrinted>
  <dcterms:created xsi:type="dcterms:W3CDTF">1997-12-04T19:04:30Z</dcterms:created>
  <dcterms:modified xsi:type="dcterms:W3CDTF">2013-11-25T15:59:07Z</dcterms:modified>
</cp:coreProperties>
</file>