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C19" i="10" s="1"/>
  <c r="L223" i="1"/>
  <c r="L241" i="1"/>
  <c r="F16" i="13"/>
  <c r="G16" i="13"/>
  <c r="L208" i="1"/>
  <c r="E16" i="13" s="1"/>
  <c r="C16" i="13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L224" i="1"/>
  <c r="C20" i="10" s="1"/>
  <c r="L242" i="1"/>
  <c r="F15" i="13"/>
  <c r="G15" i="13"/>
  <c r="L207" i="1"/>
  <c r="L225" i="1"/>
  <c r="G649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I368" i="1" s="1"/>
  <c r="H633" i="1" s="1"/>
  <c r="J289" i="1"/>
  <c r="J308" i="1"/>
  <c r="J327" i="1"/>
  <c r="K289" i="1"/>
  <c r="K308" i="1"/>
  <c r="K327" i="1"/>
  <c r="L275" i="1"/>
  <c r="L276" i="1"/>
  <c r="L277" i="1"/>
  <c r="L278" i="1"/>
  <c r="L280" i="1"/>
  <c r="L281" i="1"/>
  <c r="E118" i="2" s="1"/>
  <c r="E127" i="2" s="1"/>
  <c r="E144" i="2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1" i="10"/>
  <c r="C12" i="10"/>
  <c r="C13" i="10"/>
  <c r="C15" i="10"/>
  <c r="L249" i="1"/>
  <c r="L331" i="1"/>
  <c r="C23" i="10" s="1"/>
  <c r="L253" i="1"/>
  <c r="C25" i="10"/>
  <c r="L267" i="1"/>
  <c r="L268" i="1"/>
  <c r="L348" i="1"/>
  <c r="L349" i="1"/>
  <c r="I664" i="1"/>
  <c r="I669" i="1"/>
  <c r="L246" i="1"/>
  <c r="F660" i="1"/>
  <c r="F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K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C18" i="2" s="1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I447" i="1"/>
  <c r="J22" i="1" s="1"/>
  <c r="C22" i="2"/>
  <c r="C31" i="2" s="1"/>
  <c r="D22" i="2"/>
  <c r="E22" i="2"/>
  <c r="F22" i="2"/>
  <c r="I448" i="1"/>
  <c r="J23" i="1" s="1"/>
  <c r="C23" i="2"/>
  <c r="D23" i="2"/>
  <c r="E23" i="2"/>
  <c r="E31" i="2" s="1"/>
  <c r="E50" i="2" s="1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C77" i="2" s="1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E119" i="2"/>
  <c r="E120" i="2"/>
  <c r="C121" i="2"/>
  <c r="E121" i="2"/>
  <c r="E122" i="2"/>
  <c r="E123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G619" i="1" s="1"/>
  <c r="F32" i="1"/>
  <c r="G32" i="1"/>
  <c r="H32" i="1"/>
  <c r="I32" i="1"/>
  <c r="F50" i="1"/>
  <c r="G621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L269" i="1"/>
  <c r="F289" i="1"/>
  <c r="G289" i="1"/>
  <c r="G337" i="1" s="1"/>
  <c r="G351" i="1" s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J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G475" i="1" s="1"/>
  <c r="H622" i="1" s="1"/>
  <c r="J622" i="1" s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H544" i="1" s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J544" i="1" s="1"/>
  <c r="K533" i="1"/>
  <c r="K544" i="1" s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7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40" i="1"/>
  <c r="H640" i="1"/>
  <c r="G641" i="1"/>
  <c r="H641" i="1"/>
  <c r="G642" i="1"/>
  <c r="H642" i="1"/>
  <c r="G643" i="1"/>
  <c r="G644" i="1"/>
  <c r="H644" i="1"/>
  <c r="H646" i="1"/>
  <c r="G648" i="1"/>
  <c r="G650" i="1"/>
  <c r="G651" i="1"/>
  <c r="H651" i="1"/>
  <c r="G652" i="1"/>
  <c r="H652" i="1"/>
  <c r="G653" i="1"/>
  <c r="H653" i="1"/>
  <c r="H654" i="1"/>
  <c r="F191" i="1"/>
  <c r="G163" i="2"/>
  <c r="G159" i="2"/>
  <c r="F31" i="2"/>
  <c r="C26" i="10"/>
  <c r="L327" i="1"/>
  <c r="H659" i="1" s="1"/>
  <c r="L350" i="1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F102" i="2"/>
  <c r="D17" i="13"/>
  <c r="C17" i="13" s="1"/>
  <c r="G158" i="2"/>
  <c r="G80" i="2"/>
  <c r="F77" i="2"/>
  <c r="F80" i="2" s="1"/>
  <c r="F61" i="2"/>
  <c r="F62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G61" i="2"/>
  <c r="D19" i="13"/>
  <c r="C19" i="13" s="1"/>
  <c r="D14" i="13"/>
  <c r="C14" i="13" s="1"/>
  <c r="E13" i="13"/>
  <c r="C13" i="13" s="1"/>
  <c r="E77" i="2"/>
  <c r="E80" i="2" s="1"/>
  <c r="L426" i="1"/>
  <c r="H111" i="1"/>
  <c r="J640" i="1"/>
  <c r="J638" i="1"/>
  <c r="J570" i="1"/>
  <c r="K570" i="1"/>
  <c r="L432" i="1"/>
  <c r="L418" i="1"/>
  <c r="D80" i="2"/>
  <c r="I168" i="1"/>
  <c r="J642" i="1"/>
  <c r="J475" i="1"/>
  <c r="H625" i="1" s="1"/>
  <c r="H475" i="1"/>
  <c r="H623" i="1" s="1"/>
  <c r="J623" i="1" s="1"/>
  <c r="F475" i="1"/>
  <c r="H621" i="1" s="1"/>
  <c r="I475" i="1"/>
  <c r="H624" i="1" s="1"/>
  <c r="J624" i="1" s="1"/>
  <c r="F168" i="1"/>
  <c r="J139" i="1"/>
  <c r="F570" i="1"/>
  <c r="I551" i="1"/>
  <c r="K549" i="1"/>
  <c r="G22" i="2"/>
  <c r="J551" i="1"/>
  <c r="C29" i="10"/>
  <c r="H139" i="1"/>
  <c r="L392" i="1"/>
  <c r="A13" i="12"/>
  <c r="F22" i="13"/>
  <c r="C22" i="13" s="1"/>
  <c r="H25" i="13"/>
  <c r="C25" i="13" s="1"/>
  <c r="J650" i="1"/>
  <c r="H570" i="1"/>
  <c r="L559" i="1"/>
  <c r="H337" i="1"/>
  <c r="H351" i="1" s="1"/>
  <c r="F337" i="1"/>
  <c r="F351" i="1" s="1"/>
  <c r="G191" i="1"/>
  <c r="H191" i="1"/>
  <c r="C35" i="10"/>
  <c r="L308" i="1"/>
  <c r="C49" i="2"/>
  <c r="J654" i="1"/>
  <c r="J644" i="1"/>
  <c r="L569" i="1"/>
  <c r="I570" i="1"/>
  <c r="I544" i="1"/>
  <c r="J635" i="1"/>
  <c r="G36" i="2"/>
  <c r="L564" i="1"/>
  <c r="C137" i="2"/>
  <c r="H33" i="13"/>
  <c r="G661" i="1" l="1"/>
  <c r="C21" i="10"/>
  <c r="J639" i="1"/>
  <c r="L400" i="1"/>
  <c r="C138" i="2" s="1"/>
  <c r="L613" i="1"/>
  <c r="K597" i="1"/>
  <c r="G646" i="1" s="1"/>
  <c r="J648" i="1"/>
  <c r="H551" i="1"/>
  <c r="L533" i="1"/>
  <c r="G544" i="1"/>
  <c r="K548" i="1"/>
  <c r="K551" i="1" s="1"/>
  <c r="L523" i="1"/>
  <c r="J633" i="1"/>
  <c r="D29" i="13"/>
  <c r="C29" i="13" s="1"/>
  <c r="H660" i="1"/>
  <c r="I660" i="1"/>
  <c r="L361" i="1"/>
  <c r="D144" i="2"/>
  <c r="L289" i="1"/>
  <c r="C16" i="10"/>
  <c r="H661" i="1"/>
  <c r="I661" i="1" s="1"/>
  <c r="C123" i="2"/>
  <c r="J646" i="1"/>
  <c r="K256" i="1"/>
  <c r="K270" i="1" s="1"/>
  <c r="F256" i="1"/>
  <c r="F270" i="1" s="1"/>
  <c r="C122" i="2"/>
  <c r="L228" i="1"/>
  <c r="G659" i="1" s="1"/>
  <c r="H256" i="1"/>
  <c r="H270" i="1" s="1"/>
  <c r="G256" i="1"/>
  <c r="G270" i="1" s="1"/>
  <c r="C108" i="2"/>
  <c r="C114" i="2" s="1"/>
  <c r="C10" i="10"/>
  <c r="D5" i="13"/>
  <c r="C5" i="13" s="1"/>
  <c r="C124" i="2"/>
  <c r="C17" i="10"/>
  <c r="C120" i="2"/>
  <c r="C119" i="2"/>
  <c r="E8" i="13"/>
  <c r="C8" i="13" s="1"/>
  <c r="C118" i="2"/>
  <c r="D7" i="13"/>
  <c r="C7" i="13" s="1"/>
  <c r="D6" i="13"/>
  <c r="C6" i="13" s="1"/>
  <c r="L210" i="1"/>
  <c r="C80" i="2"/>
  <c r="F111" i="1"/>
  <c r="J621" i="1"/>
  <c r="C50" i="2"/>
  <c r="F51" i="1"/>
  <c r="H616" i="1" s="1"/>
  <c r="J616" i="1" s="1"/>
  <c r="E18" i="2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I662" i="1"/>
  <c r="C27" i="10"/>
  <c r="G634" i="1"/>
  <c r="J634" i="1" s="1"/>
  <c r="G663" i="1" l="1"/>
  <c r="G666" i="1" s="1"/>
  <c r="L544" i="1"/>
  <c r="D31" i="13"/>
  <c r="C31" i="13" s="1"/>
  <c r="H663" i="1"/>
  <c r="L256" i="1"/>
  <c r="L270" i="1" s="1"/>
  <c r="G631" i="1" s="1"/>
  <c r="J631" i="1" s="1"/>
  <c r="G671" i="1"/>
  <c r="C5" i="10" s="1"/>
  <c r="C28" i="10"/>
  <c r="D22" i="10" s="1"/>
  <c r="C127" i="2"/>
  <c r="C144" i="2" s="1"/>
  <c r="E33" i="13"/>
  <c r="D35" i="13" s="1"/>
  <c r="F659" i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H666" i="1" l="1"/>
  <c r="H671" i="1"/>
  <c r="C6" i="10" s="1"/>
  <c r="D17" i="10"/>
  <c r="D16" i="10"/>
  <c r="D27" i="10"/>
  <c r="D24" i="10"/>
  <c r="D26" i="10"/>
  <c r="D10" i="10"/>
  <c r="C30" i="10"/>
  <c r="D23" i="10"/>
  <c r="D18" i="10"/>
  <c r="D12" i="10"/>
  <c r="D20" i="10"/>
  <c r="D15" i="10"/>
  <c r="D25" i="10"/>
  <c r="D19" i="10"/>
  <c r="D13" i="10"/>
  <c r="D11" i="10"/>
  <c r="D21" i="10"/>
  <c r="F663" i="1"/>
  <c r="I659" i="1"/>
  <c r="I663" i="1" s="1"/>
  <c r="I671" i="1" s="1"/>
  <c r="C7" i="10" s="1"/>
  <c r="H655" i="1"/>
  <c r="C41" i="10"/>
  <c r="D38" i="10" s="1"/>
  <c r="D28" i="10" l="1"/>
  <c r="F671" i="1"/>
  <c r="C4" i="10" s="1"/>
  <c r="F666" i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<sst xmlns="http://schemas.openxmlformats.org/spreadsheetml/2006/main" count="3944" uniqueCount="910">
  <si>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</si>
  <si>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</si>
  <si>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</si>
  <si>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</si>
  <si>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</si>
  <si>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</si>
  <si>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</si>
  <si>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</si>
  <si>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</si>
  <si>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</si>
  <si>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</si>
  <si>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</si>
  <si>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</si>
  <si>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</si>
  <si>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</si>
  <si>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</si>
  <si>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</si>
  <si>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</si>
  <si>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</si>
  <si>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</si>
  <si>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</si>
  <si>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</si>
  <si>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</si>
  <si>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</si>
  <si>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</si>
  <si>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</si>
  <si>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</si>
  <si>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</si>
  <si>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</si>
  <si>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</si>
  <si>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</si>
  <si>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</si>
  <si>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</si>
  <si>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</si>
  <si>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</si>
  <si>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</si>
  <si>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</si>
  <si>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</si>
  <si>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</si>
  <si>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</si>
  <si>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</si>
  <si>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</si>
  <si>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</si>
  <si>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</si>
  <si>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</si>
  <si>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</si>
  <si>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</si>
  <si>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</si>
  <si>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</si>
  <si>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</si>
  <si>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</si>
  <si>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</si>
  <si>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</si>
  <si>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</si>
  <si>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</si>
  <si>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</si>
  <si>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</si>
  <si>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</si>
  <si>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</si>
  <si>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</si>
  <si>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</si>
  <si>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</si>
  <si>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</si>
  <si>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</si>
  <si>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</si>
  <si>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</si>
  <si>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</si>
  <si>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</si>
  <si>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</si>
  <si>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</si>
  <si>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</si>
  <si>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</si>
  <si>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</si>
  <si>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</si>
  <si>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</si>
  <si>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</si>
  <si>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</si>
  <si>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</si>
  <si>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</si>
  <si>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</si>
  <si>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</si>
  <si>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</si>
  <si>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</si>
  <si>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</si>
  <si>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</si>
  <si>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</si>
  <si>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</si>
  <si>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</si>
  <si>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</si>
  <si>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</si>
  <si>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</si>
  <si>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</si>
  <si>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</si>
  <si>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</si>
  <si>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</si>
  <si>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</si>
  <si>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</si>
  <si>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</si>
  <si>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</si>
  <si>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</si>
  <si>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</si>
  <si>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</si>
  <si>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</si>
  <si>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</si>
  <si>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</si>
  <si>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</si>
  <si>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</si>
  <si>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</si>
  <si>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</si>
  <si>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</si>
  <si>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</si>
  <si>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</si>
  <si>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</si>
  <si>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</si>
  <si>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</si>
  <si>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</si>
  <si>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</si>
  <si>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</si>
  <si>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</si>
  <si>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</si>
  <si>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</si>
  <si>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</si>
  <si>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</si>
  <si>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</si>
  <si>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</si>
  <si>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</si>
  <si>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</si>
  <si>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</si>
  <si>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</si>
  <si>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</si>
  <si>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</si>
  <si>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</si>
  <si>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</si>
  <si>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</si>
  <si>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</si>
  <si>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</si>
  <si>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</si>
  <si>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</si>
  <si>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</si>
  <si>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</si>
  <si>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</si>
  <si>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</si>
  <si>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</si>
  <si>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</si>
  <si>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</si>
  <si>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</si>
  <si>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</si>
  <si>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</si>
  <si>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</si>
  <si>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</si>
  <si>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</si>
  <si>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</si>
  <si>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</si>
  <si>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</si>
  <si>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</si>
  <si>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</si>
  <si>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</si>
  <si>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</si>
  <si>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</si>
  <si>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</si>
  <si>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</si>
  <si>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</si>
  <si>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</si>
  <si>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</si>
  <si>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</si>
  <si>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</si>
  <si>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</si>
  <si>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</si>
  <si>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</si>
  <si>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</si>
  <si>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</si>
  <si>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</si>
  <si>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</si>
  <si>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</si>
  <si>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</si>
  <si>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</si>
  <si>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</si>
  <si>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</si>
  <si>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</si>
  <si>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</si>
  <si>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</si>
  <si>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</si>
  <si>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</si>
  <si>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</si>
  <si>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</si>
  <si>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</si>
  <si>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</si>
  <si>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</si>
  <si>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</si>
  <si>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</si>
  <si>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</si>
  <si>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</si>
  <si>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</si>
  <si>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</si>
  <si>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</si>
  <si>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</si>
  <si>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</si>
  <si>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</si>
  <si>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</si>
  <si>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</si>
  <si>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</si>
  <si>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</si>
  <si>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</si>
  <si>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</si>
  <si>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</si>
  <si>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</si>
  <si>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</si>
  <si>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</si>
  <si>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</si>
  <si>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</si>
  <si>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</si>
  <si>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</si>
  <si>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</si>
  <si>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</si>
  <si>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</si>
  <si>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</si>
  <si>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</si>
  <si>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</si>
  <si>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</si>
  <si>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</si>
  <si>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</si>
  <si>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</si>
  <si>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</si>
  <si>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</si>
  <si>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</si>
  <si>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</si>
  <si>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</si>
  <si>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</si>
  <si>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</si>
  <si>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</si>
  <si>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</si>
  <si>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</si>
  <si>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</si>
  <si>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</si>
  <si>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</si>
  <si>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</si>
  <si>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</si>
  <si>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</si>
  <si>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</si>
  <si>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</si>
  <si>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</si>
  <si>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</si>
  <si>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</si>
  <si>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</si>
  <si>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</si>
  <si>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</si>
  <si>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</si>
  <si>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</si>
  <si>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</si>
  <si>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</si>
  <si>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</si>
  <si>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</si>
  <si>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</si>
  <si>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</si>
  <si>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</si>
  <si>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</si>
  <si>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</si>
  <si>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</si>
  <si>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</si>
  <si>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</si>
  <si>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</si>
  <si>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</si>
  <si>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</si>
  <si>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</si>
  <si>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</si>
  <si>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</si>
  <si>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</si>
  <si>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</si>
  <si>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</si>
  <si>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</si>
  <si>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</si>
  <si>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</si>
  <si>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</si>
  <si>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</si>
  <si>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</si>
  <si>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</si>
  <si>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</si>
  <si>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</si>
  <si>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</si>
  <si>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</si>
  <si>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</si>
  <si>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</si>
  <si>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</si>
  <si>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</si>
  <si>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</si>
  <si>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</si>
  <si>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</si>
  <si>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</si>
  <si>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</si>
  <si>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</si>
  <si>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</si>
  <si>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</si>
  <si>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</si>
  <si>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</si>
  <si>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</si>
  <si>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</si>
  <si>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</si>
  <si>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</si>
  <si>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</si>
  <si>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</si>
  <si>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</si>
  <si>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</si>
  <si>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</si>
  <si>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</si>
  <si>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</si>
  <si>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</si>
  <si>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</si>
  <si>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</si>
  <si>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</si>
  <si>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</si>
  <si>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</si>
  <si>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</si>
  <si>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</si>
  <si>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</si>
  <si>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</si>
  <si>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</si>
  <si>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</si>
  <si>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</si>
  <si>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</si>
  <si>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</si>
  <si>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</si>
  <si>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</si>
  <si>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</si>
  <si>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</si>
  <si>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</si>
  <si>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</si>
  <si>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</si>
  <si>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</si>
  <si>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</si>
  <si>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</si>
  <si>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</si>
  <si>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</si>
  <si>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</si>
  <si>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</si>
  <si>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</si>
  <si>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</si>
  <si>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</si>
  <si>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</si>
  <si>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</si>
  <si>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</si>
  <si>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</si>
  <si>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</si>
  <si>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</si>
  <si>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</si>
  <si>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</si>
  <si>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</si>
  <si>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</si>
  <si>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</si>
  <si>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</si>
  <si>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</si>
  <si>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</si>
  <si>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</si>
  <si>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</si>
  <si>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</si>
  <si>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</si>
  <si>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</si>
  <si>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</si>
  <si>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</si>
  <si>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</si>
  <si>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</si>
  <si>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</si>
  <si>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</si>
  <si>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</si>
  <si>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</si>
  <si>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</si>
  <si>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</si>
  <si>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</si>
  <si>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</si>
  <si>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</si>
  <si>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</si>
  <si>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</si>
  <si>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</si>
  <si>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</si>
  <si>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</si>
  <si>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</si>
  <si>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</si>
  <si>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</si>
  <si>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</si>
  <si>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</si>
  <si>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</si>
  <si>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</si>
  <si>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</si>
  <si>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</si>
  <si>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</si>
  <si>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</si>
  <si>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</si>
  <si>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</si>
  <si>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</si>
  <si>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</si>
  <si>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</si>
  <si>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</si>
  <si>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</si>
  <si>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</si>
  <si>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</si>
  <si>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</si>
  <si>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</si>
  <si>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</si>
  <si>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</si>
  <si>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</si>
  <si>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</si>
  <si>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</si>
  <si>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</si>
  <si>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</si>
  <si>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</si>
  <si>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</si>
  <si>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</si>
  <si>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</si>
  <si>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</si>
  <si>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</si>
  <si>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</si>
  <si>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</si>
  <si>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</si>
  <si>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</si>
  <si>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</si>
  <si>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</si>
  <si>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</si>
  <si>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</si>
  <si>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</si>
  <si>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</si>
  <si>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</si>
  <si>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</si>
  <si>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</si>
  <si>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</si>
  <si>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</si>
  <si>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</si>
  <si>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</si>
  <si>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</si>
  <si>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</si>
  <si>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</si>
  <si>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</si>
  <si>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</si>
  <si>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</si>
  <si>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</si>
  <si>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</si>
  <si>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</si>
  <si>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</si>
  <si>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</si>
  <si>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</si>
  <si>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</si>
  <si>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</si>
  <si>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</si>
  <si>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</si>
  <si>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</si>
  <si>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</si>
  <si>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</si>
  <si>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</si>
  <si>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</si>
  <si>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</si>
  <si>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</si>
  <si>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</si>
  <si>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</si>
  <si>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</si>
  <si>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</si>
  <si>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</si>
  <si>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</si>
  <si>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</si>
  <si>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</si>
  <si>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</si>
  <si>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</si>
  <si>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</si>
  <si>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</si>
  <si>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</si>
  <si>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</si>
  <si>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</si>
  <si>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</si>
  <si>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</si>
  <si>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</si>
  <si>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</si>
  <si>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</si>
  <si>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</si>
  <si>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</si>
  <si>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</si>
  <si>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</si>
  <si>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</si>
  <si>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</si>
  <si>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</si>
  <si>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</si>
  <si>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</si>
  <si>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</si>
  <si>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</si>
  <si>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</si>
  <si>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</si>
  <si>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</si>
  <si>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</si>
  <si>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</si>
  <si>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</si>
  <si>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</si>
  <si>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</si>
  <si>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</si>
  <si>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</si>
  <si>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</si>
  <si>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</si>
  <si>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</si>
  <si>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</si>
  <si>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</si>
  <si>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</si>
  <si>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</si>
  <si>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</si>
  <si>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</si>
  <si>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</si>
  <si>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</si>
  <si>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</si>
  <si>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</si>
  <si>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</si>
  <si>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</si>
  <si>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</si>
  <si>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</si>
  <si>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</si>
  <si>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</si>
  <si>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</si>
  <si>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</si>
  <si>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</si>
  <si>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</si>
  <si>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</si>
  <si>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</si>
  <si>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</si>
  <si>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</si>
  <si>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</si>
  <si>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</si>
  <si>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</si>
  <si>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</si>
  <si>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</si>
  <si>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</si>
  <si>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</si>
  <si>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</si>
  <si>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</si>
  <si>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</si>
  <si>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</si>
  <si>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</si>
  <si>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</si>
  <si>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</si>
  <si>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</si>
  <si>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</si>
  <si>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</si>
  <si>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</si>
  <si>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</si>
  <si>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</si>
  <si>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</si>
  <si>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</si>
  <si>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</si>
  <si>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</si>
  <si>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</si>
  <si>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</si>
  <si>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</si>
  <si>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</si>
  <si>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</si>
  <si>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</si>
  <si>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</si>
  <si>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</si>
  <si>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</si>
  <si>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</si>
  <si>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</si>
  <si>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</si>
  <si>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</si>
  <si>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</si>
  <si>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</si>
  <si>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</si>
  <si>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</si>
  <si>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</si>
  <si>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</si>
  <si>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</si>
  <si>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</si>
  <si>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</si>
  <si>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</si>
  <si>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</si>
  <si>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</si>
  <si>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</si>
  <si>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</si>
  <si>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</si>
  <si>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</si>
  <si>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</si>
  <si>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</si>
  <si>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</si>
  <si>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</si>
  <si>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</si>
  <si>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</si>
  <si>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</si>
  <si>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</si>
  <si>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</si>
  <si>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</si>
  <si>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</si>
  <si>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</si>
  <si>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</si>
  <si>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</si>
  <si>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</si>
  <si>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</si>
  <si>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</si>
  <si>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</si>
  <si>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</si>
  <si>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</si>
  <si>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</si>
  <si>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</si>
  <si>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</si>
  <si>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</si>
  <si>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</si>
  <si>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</si>
  <si>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</si>
  <si>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</si>
  <si>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</si>
  <si>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</si>
  <si>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</si>
  <si>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</si>
  <si>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</si>
  <si>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</si>
  <si>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</si>
  <si>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</si>
  <si>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</si>
  <si>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</si>
  <si>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</si>
  <si>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</si>
  <si>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</si>
  <si>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</si>
  <si>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</si>
  <si>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</si>
  <si>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</si>
  <si>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</si>
  <si>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</si>
  <si>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</si>
  <si>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</si>
  <si>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</si>
  <si>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</si>
  <si>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</si>
  <si>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</si>
  <si>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</si>
  <si>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</si>
  <si>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</si>
  <si>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</si>
  <si>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</si>
  <si>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</si>
  <si>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</si>
  <si>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</si>
  <si>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</si>
  <si>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</si>
  <si>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</si>
  <si>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</si>
  <si>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</si>
  <si>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</si>
  <si>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</si>
  <si>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</si>
  <si>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</si>
  <si>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</si>
  <si>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</si>
  <si>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</si>
  <si>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</si>
  <si>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</si>
  <si>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</si>
  <si>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</si>
  <si>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</si>
  <si>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</si>
  <si>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</si>
  <si>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</si>
  <si>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</si>
  <si>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</si>
  <si>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</si>
  <si>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</si>
  <si>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</si>
  <si>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</si>
  <si>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</si>
  <si>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</si>
  <si>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</si>
  <si>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</si>
  <si>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</si>
  <si>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</si>
  <si>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</si>
  <si>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</si>
  <si>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</si>
  <si>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</si>
  <si>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</si>
  <si>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</si>
  <si>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</si>
  <si>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</si>
  <si>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</si>
  <si>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</si>
  <si>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</si>
  <si>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</si>
  <si>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</si>
  <si>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</si>
  <si>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</si>
  <si>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</si>
  <si>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</si>
  <si>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</si>
  <si>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</si>
  <si>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</si>
  <si>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</si>
  <si>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</si>
  <si>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</si>
  <si>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</si>
  <si>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</si>
  <si>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</si>
  <si>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</si>
  <si>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</si>
  <si>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</si>
  <si>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</si>
  <si>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</si>
  <si>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</si>
  <si>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</si>
  <si>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</si>
  <si>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</si>
  <si>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</si>
  <si>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</si>
  <si>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</si>
  <si>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</si>
  <si>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</si>
  <si>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</si>
  <si>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</si>
  <si>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</si>
  <si>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</si>
  <si>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</si>
  <si>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</si>
  <si>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</si>
  <si>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</si>
  <si>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</si>
  <si>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</si>
  <si>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</si>
  <si>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</si>
  <si>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</si>
  <si>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</si>
  <si>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</si>
  <si>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</si>
  <si>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</si>
  <si>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</si>
  <si>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</si>
  <si>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</si>
  <si>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</si>
  <si>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</si>
  <si>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</si>
  <si>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</si>
  <si>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</si>
  <si>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</si>
  <si>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</si>
  <si>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</si>
  <si>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</si>
  <si>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</si>
  <si>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</si>
  <si>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</si>
  <si>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</si>
  <si>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</si>
  <si>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</si>
  <si>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</si>
  <si>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</si>
  <si>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</si>
  <si>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</si>
  <si>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</si>
  <si>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</si>
  <si>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</si>
  <si>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</si>
  <si>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</si>
  <si>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</si>
  <si>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</si>
  <si>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</si>
  <si>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</si>
  <si>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</si>
  <si>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</si>
  <si>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</si>
  <si>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</si>
  <si>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</si>
  <si>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</si>
  <si>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</si>
  <si>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</si>
  <si>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</si>
  <si>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</si>
  <si>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</si>
  <si>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</si>
  <si>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</si>
  <si>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</si>
  <si>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</si>
  <si>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</si>
  <si>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</si>
  <si>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</si>
  <si>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</si>
  <si>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</si>
  <si>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</si>
  <si>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</si>
  <si>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</si>
  <si>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</si>
  <si>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</si>
  <si>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</si>
  <si>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</si>
  <si>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</si>
  <si>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</si>
  <si>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</si>
  <si>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</si>
  <si>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</si>
  <si>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</si>
  <si>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</si>
  <si>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</si>
  <si>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</si>
  <si>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</si>
  <si>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</si>
  <si>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</si>
  <si>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</si>
  <si>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</si>
  <si>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</si>
  <si>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</si>
  <si>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</si>
  <si>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</si>
  <si>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</si>
  <si>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</si>
  <si>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</si>
  <si>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</si>
  <si>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</si>
  <si>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</si>
  <si>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</si>
  <si>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</si>
  <si>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</si>
  <si>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</si>
  <si>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</si>
  <si>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</si>
  <si>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</si>
  <si>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</si>
  <si>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</si>
  <si>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</si>
  <si>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</si>
  <si>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</si>
  <si>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</si>
  <si>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</si>
  <si>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</si>
  <si>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</si>
  <si>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</si>
  <si>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</si>
  <si>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</si>
  <si>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</si>
  <si>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</si>
  <si>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</si>
  <si>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</si>
  <si>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</si>
  <si>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</si>
  <si>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</si>
  <si>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</si>
  <si>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</si>
  <si>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</si>
  <si>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</si>
  <si>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</si>
  <si>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</si>
  <si>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</si>
  <si>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</si>
  <si>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</si>
  <si>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</si>
  <si>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</si>
  <si>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</si>
  <si>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</si>
  <si>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</si>
  <si>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</si>
  <si>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</si>
  <si>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</si>
  <si>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</si>
  <si>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</si>
  <si>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</si>
  <si>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</si>
  <si>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</si>
  <si>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</si>
  <si>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</si>
  <si>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</si>
  <si>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</si>
  <si>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</si>
  <si>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</si>
  <si>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</si>
  <si>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</si>
  <si>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</si>
  <si>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</si>
  <si>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</si>
  <si>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</si>
  <si>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</si>
  <si>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</si>
  <si>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</si>
  <si>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</si>
  <si>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</si>
  <si>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</si>
  <si>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</si>
  <si>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</si>
  <si>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</si>
  <si>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</si>
  <si>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</si>
  <si>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</si>
  <si>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</si>
  <si>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</si>
  <si>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</si>
  <si>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</si>
  <si>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</si>
  <si>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</si>
  <si>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</si>
  <si>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</si>
  <si>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</si>
  <si>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</si>
  <si>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</si>
  <si>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</si>
  <si>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</si>
  <si>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</si>
  <si>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</si>
  <si>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</si>
  <si>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</si>
  <si>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</si>
  <si>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</si>
  <si>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</si>
  <si>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</si>
  <si>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</si>
  <si>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</si>
  <si>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</si>
  <si>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</si>
  <si>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</si>
  <si>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</si>
  <si>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</si>
  <si>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</si>
  <si>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</si>
  <si>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</si>
  <si>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</si>
  <si>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</si>
  <si>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</si>
  <si>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</si>
  <si>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NEW CASTLE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</si>
</sst>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381</v>
      </c>
      <c r="C2" s="21">
        <v>381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108712.6</v>
      </c>
      <c r="G9" s="18"/>
      <c r="H9" s="18"/>
      <c r="I9" s="18"/>
      <c r="J9" s="67">
        <f>SUM(I438)</f>
        <v>197275.35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1039.58</v>
      </c>
      <c r="G12" s="18">
        <v>23.67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140.97999999999999</v>
      </c>
      <c r="H13" s="18">
        <v>1028.31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109752.18000000001</v>
      </c>
      <c r="G19" s="41">
        <f>SUM(G9:G18)</f>
        <v>164.64999999999998</v>
      </c>
      <c r="H19" s="41">
        <f>SUM(H9:H18)</f>
        <v>1028.31</v>
      </c>
      <c r="I19" s="41">
        <f>SUM(I9:I18)</f>
        <v>0</v>
      </c>
      <c r="J19" s="41">
        <f>SUM(J9:J18)</f>
        <v>197275.35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23.67</v>
      </c>
      <c r="G22" s="18">
        <v>140.97999999999999</v>
      </c>
      <c r="H22" s="18">
        <v>898.6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14.78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1966.89</v>
      </c>
      <c r="G24" s="18"/>
      <c r="H24" s="18">
        <v>129.71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2638.76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4644.1000000000004</v>
      </c>
      <c r="G32" s="41">
        <f>SUM(G22:G31)</f>
        <v>140.97999999999999</v>
      </c>
      <c r="H32" s="41">
        <f>SUM(H22:H31)</f>
        <v>1028.31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23.67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197275.35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105108.08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105108.08</v>
      </c>
      <c r="G50" s="41">
        <f>SUM(G35:G49)</f>
        <v>23.67</v>
      </c>
      <c r="H50" s="41">
        <f>SUM(H35:H49)</f>
        <v>0</v>
      </c>
      <c r="I50" s="41">
        <f>SUM(I35:I49)</f>
        <v>0</v>
      </c>
      <c r="J50" s="41">
        <f>SUM(J35:J49)</f>
        <v>197275.35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109752.18000000001</v>
      </c>
      <c r="G51" s="41">
        <f>G50+G32</f>
        <v>164.64999999999998</v>
      </c>
      <c r="H51" s="41">
        <f>H50+H32</f>
        <v>1028.31</v>
      </c>
      <c r="I51" s="41">
        <f>I50+I32</f>
        <v>0</v>
      </c>
      <c r="J51" s="41">
        <f>J50+J32</f>
        <v>197275.35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545847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545847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3894.86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94.2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182.17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182.17</v>
      </c>
      <c r="G110" s="41">
        <f>SUM(G95:G109)</f>
        <v>94.2</v>
      </c>
      <c r="H110" s="41">
        <f>SUM(H95:H109)</f>
        <v>0</v>
      </c>
      <c r="I110" s="41">
        <f>SUM(I95:I109)</f>
        <v>0</v>
      </c>
      <c r="J110" s="41">
        <f>SUM(J95:J109)</f>
        <v>3894.86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546029.17000000004</v>
      </c>
      <c r="G111" s="41">
        <f>G59+G110</f>
        <v>94.2</v>
      </c>
      <c r="H111" s="41">
        <f>H59+H78+H93+H110</f>
        <v>0</v>
      </c>
      <c r="I111" s="41">
        <f>I59+I110</f>
        <v>0</v>
      </c>
      <c r="J111" s="41">
        <f>J59+J110</f>
        <v>3894.86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1434553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1434553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808.8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808.8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1435361.8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19636.310000000001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1062.48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985.99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985.99</v>
      </c>
      <c r="G161" s="41">
        <f>SUM(G149:G160)</f>
        <v>1062.48</v>
      </c>
      <c r="H161" s="41">
        <f>SUM(H149:H160)</f>
        <v>19636.310000000001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985.99</v>
      </c>
      <c r="G168" s="41">
        <f>G146+G161+SUM(G162:G167)</f>
        <v>1062.48</v>
      </c>
      <c r="H168" s="41">
        <f>H146+H161+SUM(H162:H167)</f>
        <v>19636.310000000001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>
        <v>1600</v>
      </c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1600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1600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1982376.9600000002</v>
      </c>
      <c r="G192" s="47">
        <f>G111+G139+G168+G191</f>
        <v>1156.68</v>
      </c>
      <c r="H192" s="47">
        <f>H111+H139+H168+H191</f>
        <v>21236.31</v>
      </c>
      <c r="I192" s="47">
        <f>I111+I139+I168+I191</f>
        <v>0</v>
      </c>
      <c r="J192" s="47">
        <f>J111+J139+J191</f>
        <v>3894.86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454611.75</v>
      </c>
      <c r="G196" s="18">
        <v>185392.98</v>
      </c>
      <c r="H196" s="18">
        <v>1808.2</v>
      </c>
      <c r="I196" s="18">
        <v>14329.59</v>
      </c>
      <c r="J196" s="18">
        <v>1497.76</v>
      </c>
      <c r="K196" s="18"/>
      <c r="L196" s="19">
        <f>SUM(F196:K196)</f>
        <v>657640.27999999991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76600.929999999993</v>
      </c>
      <c r="G197" s="18">
        <v>30727.360000000001</v>
      </c>
      <c r="H197" s="18">
        <v>2439.11</v>
      </c>
      <c r="I197" s="18">
        <v>2285.9699999999998</v>
      </c>
      <c r="J197" s="18"/>
      <c r="K197" s="18"/>
      <c r="L197" s="19">
        <f>SUM(F197:K197)</f>
        <v>112053.37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2869.8</v>
      </c>
      <c r="G199" s="18">
        <v>217.52</v>
      </c>
      <c r="H199" s="18">
        <v>2690.7</v>
      </c>
      <c r="I199" s="18">
        <v>56.7</v>
      </c>
      <c r="J199" s="18"/>
      <c r="K199" s="18"/>
      <c r="L199" s="19">
        <f>SUM(F199:K199)</f>
        <v>5834.72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54871</v>
      </c>
      <c r="G201" s="18">
        <v>22010.71</v>
      </c>
      <c r="H201" s="18">
        <v>400</v>
      </c>
      <c r="I201" s="18">
        <v>1037.54</v>
      </c>
      <c r="J201" s="18"/>
      <c r="K201" s="18"/>
      <c r="L201" s="19">
        <f t="shared" ref="L201:L207" si="0">SUM(F201:K201)</f>
        <v>78319.249999999985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>
        <v>3039.28</v>
      </c>
      <c r="H202" s="18">
        <v>7677.55</v>
      </c>
      <c r="I202" s="18">
        <v>4702.33</v>
      </c>
      <c r="J202" s="18">
        <v>4316.93</v>
      </c>
      <c r="K202" s="18">
        <v>185.23</v>
      </c>
      <c r="L202" s="19">
        <f t="shared" si="0"/>
        <v>19921.32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3840</v>
      </c>
      <c r="G203" s="18">
        <v>419.06</v>
      </c>
      <c r="H203" s="18">
        <v>87115</v>
      </c>
      <c r="I203" s="18"/>
      <c r="J203" s="18"/>
      <c r="K203" s="18">
        <v>2219.73</v>
      </c>
      <c r="L203" s="19">
        <f t="shared" si="0"/>
        <v>93593.79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13590.95</v>
      </c>
      <c r="G204" s="18">
        <v>1030.1300000000001</v>
      </c>
      <c r="H204" s="18">
        <v>3595.2</v>
      </c>
      <c r="I204" s="18">
        <v>151.33000000000001</v>
      </c>
      <c r="J204" s="18">
        <v>4.99</v>
      </c>
      <c r="K204" s="18">
        <v>485</v>
      </c>
      <c r="L204" s="19">
        <f t="shared" si="0"/>
        <v>18857.600000000006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1086.1600000000001</v>
      </c>
      <c r="L205" s="19">
        <f t="shared" si="0"/>
        <v>1086.1600000000001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25821.51</v>
      </c>
      <c r="G206" s="18">
        <v>1957.16</v>
      </c>
      <c r="H206" s="18">
        <v>33064.93</v>
      </c>
      <c r="I206" s="18">
        <v>21037.51</v>
      </c>
      <c r="J206" s="18">
        <v>111.1</v>
      </c>
      <c r="K206" s="18"/>
      <c r="L206" s="19">
        <f t="shared" si="0"/>
        <v>81992.210000000006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3325.95</v>
      </c>
      <c r="I207" s="18"/>
      <c r="J207" s="18"/>
      <c r="K207" s="18"/>
      <c r="L207" s="19">
        <f t="shared" si="0"/>
        <v>3325.95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1600</v>
      </c>
      <c r="G208" s="18">
        <v>558.5</v>
      </c>
      <c r="H208" s="18">
        <v>1165.43</v>
      </c>
      <c r="I208" s="18"/>
      <c r="J208" s="18"/>
      <c r="K208" s="18"/>
      <c r="L208" s="19">
        <f>SUM(F208:K208)</f>
        <v>3323.9300000000003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633805.93999999994</v>
      </c>
      <c r="G210" s="41">
        <f t="shared" si="1"/>
        <v>245352.7</v>
      </c>
      <c r="H210" s="41">
        <f t="shared" si="1"/>
        <v>143282.07</v>
      </c>
      <c r="I210" s="41">
        <f t="shared" si="1"/>
        <v>43600.97</v>
      </c>
      <c r="J210" s="41">
        <f t="shared" si="1"/>
        <v>5930.7800000000007</v>
      </c>
      <c r="K210" s="41">
        <f t="shared" si="1"/>
        <v>3976.12</v>
      </c>
      <c r="L210" s="41">
        <f t="shared" si="1"/>
        <v>1075948.5799999998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338931.28</v>
      </c>
      <c r="I214" s="18"/>
      <c r="J214" s="18"/>
      <c r="K214" s="18"/>
      <c r="L214" s="19">
        <f>SUM(F214:K214)</f>
        <v>338931.28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480</v>
      </c>
      <c r="G221" s="18">
        <v>52.38</v>
      </c>
      <c r="H221" s="18">
        <v>10889.38</v>
      </c>
      <c r="I221" s="18"/>
      <c r="J221" s="18"/>
      <c r="K221" s="18">
        <v>277.47000000000003</v>
      </c>
      <c r="L221" s="19">
        <f t="shared" si="2"/>
        <v>11699.229999999998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13455.5</v>
      </c>
      <c r="I225" s="18"/>
      <c r="J225" s="18"/>
      <c r="K225" s="18"/>
      <c r="L225" s="19">
        <f t="shared" si="2"/>
        <v>13455.5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480</v>
      </c>
      <c r="G228" s="41">
        <f>SUM(G214:G227)</f>
        <v>52.38</v>
      </c>
      <c r="H228" s="41">
        <f>SUM(H214:H227)</f>
        <v>363276.16000000003</v>
      </c>
      <c r="I228" s="41">
        <f>SUM(I214:I227)</f>
        <v>0</v>
      </c>
      <c r="J228" s="41">
        <f>SUM(J214:J227)</f>
        <v>0</v>
      </c>
      <c r="K228" s="41">
        <f t="shared" si="3"/>
        <v>277.47000000000003</v>
      </c>
      <c r="L228" s="41">
        <f t="shared" si="3"/>
        <v>364086.01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418370.4</v>
      </c>
      <c r="I232" s="18"/>
      <c r="J232" s="18"/>
      <c r="K232" s="18"/>
      <c r="L232" s="19">
        <f>SUM(F232:K232)</f>
        <v>418370.4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4324.9799999999996</v>
      </c>
      <c r="I233" s="18"/>
      <c r="J233" s="18"/>
      <c r="K233" s="18"/>
      <c r="L233" s="19">
        <f>SUM(F233:K233)</f>
        <v>4324.9799999999996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480</v>
      </c>
      <c r="G239" s="18">
        <v>52.38</v>
      </c>
      <c r="H239" s="18">
        <v>10889.37</v>
      </c>
      <c r="I239" s="18"/>
      <c r="J239" s="18"/>
      <c r="K239" s="18">
        <v>277.45999999999998</v>
      </c>
      <c r="L239" s="19">
        <f t="shared" si="4"/>
        <v>11699.21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13455.5</v>
      </c>
      <c r="I243" s="18"/>
      <c r="J243" s="18"/>
      <c r="K243" s="18"/>
      <c r="L243" s="19">
        <f t="shared" si="4"/>
        <v>13455.5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480</v>
      </c>
      <c r="G246" s="41">
        <f t="shared" si="5"/>
        <v>52.38</v>
      </c>
      <c r="H246" s="41">
        <f t="shared" si="5"/>
        <v>447040.25</v>
      </c>
      <c r="I246" s="41">
        <f t="shared" si="5"/>
        <v>0</v>
      </c>
      <c r="J246" s="41">
        <f t="shared" si="5"/>
        <v>0</v>
      </c>
      <c r="K246" s="41">
        <f t="shared" si="5"/>
        <v>277.45999999999998</v>
      </c>
      <c r="L246" s="41">
        <f t="shared" si="5"/>
        <v>447850.09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26108.82</v>
      </c>
      <c r="I254" s="18"/>
      <c r="J254" s="18"/>
      <c r="K254" s="18"/>
      <c r="L254" s="19">
        <f t="shared" si="6"/>
        <v>26108.82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26108.82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26108.82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634765.93999999994</v>
      </c>
      <c r="G256" s="41">
        <f t="shared" si="8"/>
        <v>245457.46000000002</v>
      </c>
      <c r="H256" s="41">
        <f t="shared" si="8"/>
        <v>979707.29999999993</v>
      </c>
      <c r="I256" s="41">
        <f t="shared" si="8"/>
        <v>43600.97</v>
      </c>
      <c r="J256" s="41">
        <f t="shared" si="8"/>
        <v>5930.7800000000007</v>
      </c>
      <c r="K256" s="41">
        <f t="shared" si="8"/>
        <v>4531.05</v>
      </c>
      <c r="L256" s="41">
        <f t="shared" si="8"/>
        <v>1913993.5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1600</v>
      </c>
      <c r="L263" s="19">
        <f t="shared" ref="L263:L269" si="9">SUM(F263:K263)</f>
        <v>1600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1600</v>
      </c>
      <c r="L269" s="41">
        <f t="shared" si="9"/>
        <v>1600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634765.93999999994</v>
      </c>
      <c r="G270" s="42">
        <f t="shared" si="11"/>
        <v>245457.46000000002</v>
      </c>
      <c r="H270" s="42">
        <f t="shared" si="11"/>
        <v>979707.29999999993</v>
      </c>
      <c r="I270" s="42">
        <f t="shared" si="11"/>
        <v>43600.97</v>
      </c>
      <c r="J270" s="42">
        <f t="shared" si="11"/>
        <v>5930.7800000000007</v>
      </c>
      <c r="K270" s="42">
        <f t="shared" si="11"/>
        <v>6131.05</v>
      </c>
      <c r="L270" s="42">
        <f t="shared" si="11"/>
        <v>1915593.5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684.31</v>
      </c>
      <c r="I275" s="18"/>
      <c r="J275" s="18"/>
      <c r="K275" s="18"/>
      <c r="L275" s="19">
        <f>SUM(F275:K275)</f>
        <v>684.31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659</v>
      </c>
      <c r="H281" s="18">
        <v>6723.24</v>
      </c>
      <c r="I281" s="18">
        <v>1101.6400000000001</v>
      </c>
      <c r="J281" s="18">
        <v>12068.12</v>
      </c>
      <c r="K281" s="18"/>
      <c r="L281" s="19">
        <f t="shared" si="12"/>
        <v>20552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659</v>
      </c>
      <c r="H289" s="42">
        <f t="shared" si="13"/>
        <v>7407.5499999999993</v>
      </c>
      <c r="I289" s="42">
        <f t="shared" si="13"/>
        <v>1101.6400000000001</v>
      </c>
      <c r="J289" s="42">
        <f t="shared" si="13"/>
        <v>12068.12</v>
      </c>
      <c r="K289" s="42">
        <f t="shared" si="13"/>
        <v>0</v>
      </c>
      <c r="L289" s="41">
        <f t="shared" si="13"/>
        <v>21236.31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659</v>
      </c>
      <c r="H337" s="41">
        <f t="shared" si="20"/>
        <v>7407.5499999999993</v>
      </c>
      <c r="I337" s="41">
        <f t="shared" si="20"/>
        <v>1101.6400000000001</v>
      </c>
      <c r="J337" s="41">
        <f t="shared" si="20"/>
        <v>12068.12</v>
      </c>
      <c r="K337" s="41">
        <f t="shared" si="20"/>
        <v>0</v>
      </c>
      <c r="L337" s="41">
        <f t="shared" si="20"/>
        <v>21236.31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659</v>
      </c>
      <c r="H351" s="41">
        <f>H337</f>
        <v>7407.5499999999993</v>
      </c>
      <c r="I351" s="41">
        <f>I337</f>
        <v>1101.6400000000001</v>
      </c>
      <c r="J351" s="41">
        <f>J337</f>
        <v>12068.12</v>
      </c>
      <c r="K351" s="47">
        <f>K337+K350</f>
        <v>0</v>
      </c>
      <c r="L351" s="41">
        <f>L337+L350</f>
        <v>21236.31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663.94</v>
      </c>
      <c r="I357" s="18">
        <v>1015.51</v>
      </c>
      <c r="J357" s="18"/>
      <c r="K357" s="18"/>
      <c r="L357" s="13">
        <f>SUM(F357:K357)</f>
        <v>1679.45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663.94</v>
      </c>
      <c r="I361" s="47">
        <f t="shared" si="22"/>
        <v>1015.51</v>
      </c>
      <c r="J361" s="47">
        <f t="shared" si="22"/>
        <v>0</v>
      </c>
      <c r="K361" s="47">
        <f t="shared" si="22"/>
        <v>0</v>
      </c>
      <c r="L361" s="47">
        <f t="shared" si="22"/>
        <v>1679.45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21.54</v>
      </c>
      <c r="G366" s="18"/>
      <c r="H366" s="18"/>
      <c r="I366" s="56">
        <f>SUM(F366:H366)</f>
        <v>21.54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993.97</v>
      </c>
      <c r="G367" s="63"/>
      <c r="H367" s="63"/>
      <c r="I367" s="56">
        <f>SUM(F367:H367)</f>
        <v>993.97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1015.51</v>
      </c>
      <c r="G368" s="47">
        <f>SUM(G366:G367)</f>
        <v>0</v>
      </c>
      <c r="H368" s="47">
        <f>SUM(H366:H367)</f>
        <v>0</v>
      </c>
      <c r="I368" s="47">
        <f>SUM(I366:I367)</f>
        <v>1015.51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1.63</v>
      </c>
      <c r="I395" s="18"/>
      <c r="J395" s="24" t="s">
        <v>289</v>
      </c>
      <c r="K395" s="24" t="s">
        <v>289</v>
      </c>
      <c r="L395" s="56">
        <f t="shared" si="26"/>
        <v>1.63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2683.61</v>
      </c>
      <c r="I396" s="18"/>
      <c r="J396" s="24" t="s">
        <v>289</v>
      </c>
      <c r="K396" s="24" t="s">
        <v>289</v>
      </c>
      <c r="L396" s="56">
        <f t="shared" si="26"/>
        <v>2683.61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1209.6199999999999</v>
      </c>
      <c r="I397" s="18"/>
      <c r="J397" s="24" t="s">
        <v>289</v>
      </c>
      <c r="K397" s="24" t="s">
        <v>289</v>
      </c>
      <c r="L397" s="56">
        <f t="shared" si="26"/>
        <v>1209.6199999999999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3894.86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3894.86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3894.86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3894.86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197275.35</v>
      </c>
      <c r="H438" s="18"/>
      <c r="I438" s="56">
        <f t="shared" ref="I438:I444" si="33">SUM(F438:H438)</f>
        <v>197275.35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197275.35</v>
      </c>
      <c r="H445" s="13">
        <f>SUM(H438:H444)</f>
        <v>0</v>
      </c>
      <c r="I445" s="13">
        <f>SUM(I438:I444)</f>
        <v>197275.35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197275.35</v>
      </c>
      <c r="H458" s="18"/>
      <c r="I458" s="56">
        <f t="shared" si="34"/>
        <v>197275.35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197275.35</v>
      </c>
      <c r="H459" s="83">
        <f>SUM(H453:H458)</f>
        <v>0</v>
      </c>
      <c r="I459" s="83">
        <f>SUM(I453:I458)</f>
        <v>197275.35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197275.35</v>
      </c>
      <c r="H460" s="42">
        <f>H451+H459</f>
        <v>0</v>
      </c>
      <c r="I460" s="42">
        <f>I451+I459</f>
        <v>197275.35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38324.620000000003</v>
      </c>
      <c r="G464" s="18">
        <v>546.44000000000005</v>
      </c>
      <c r="H464" s="18"/>
      <c r="I464" s="18"/>
      <c r="J464" s="18">
        <v>193380.49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1982376.96</v>
      </c>
      <c r="G467" s="18">
        <v>1156.68</v>
      </c>
      <c r="H467" s="18">
        <v>21236.31</v>
      </c>
      <c r="I467" s="18"/>
      <c r="J467" s="18">
        <v>3894.86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1982376.96</v>
      </c>
      <c r="G469" s="53">
        <f>SUM(G467:G468)</f>
        <v>1156.68</v>
      </c>
      <c r="H469" s="53">
        <f>SUM(H467:H468)</f>
        <v>21236.31</v>
      </c>
      <c r="I469" s="53">
        <f>SUM(I467:I468)</f>
        <v>0</v>
      </c>
      <c r="J469" s="53">
        <f>SUM(J467:J468)</f>
        <v>3894.86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1915593.5</v>
      </c>
      <c r="G471" s="18">
        <v>1679.45</v>
      </c>
      <c r="H471" s="18">
        <v>21236.31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1915593.5</v>
      </c>
      <c r="G473" s="53">
        <f>SUM(G471:G472)</f>
        <v>1679.45</v>
      </c>
      <c r="H473" s="53">
        <f>SUM(H471:H472)</f>
        <v>21236.31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105108.08000000007</v>
      </c>
      <c r="G475" s="53">
        <f>(G464+G469)- G473</f>
        <v>23.670000000000073</v>
      </c>
      <c r="H475" s="53">
        <f>(H464+H469)- H473</f>
        <v>0</v>
      </c>
      <c r="I475" s="53">
        <f>(I464+I469)- I473</f>
        <v>0</v>
      </c>
      <c r="J475" s="53">
        <f>(J464+J469)- J473</f>
        <v>197275.34999999998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77823.429999999993</v>
      </c>
      <c r="G520" s="18">
        <v>30820.02</v>
      </c>
      <c r="H520" s="18">
        <v>2539.11</v>
      </c>
      <c r="I520" s="18">
        <v>284.91000000000003</v>
      </c>
      <c r="J520" s="18"/>
      <c r="K520" s="18"/>
      <c r="L520" s="88">
        <f>SUM(F520:K520)</f>
        <v>111467.47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4324.9799999999996</v>
      </c>
      <c r="I522" s="18"/>
      <c r="J522" s="18"/>
      <c r="K522" s="18"/>
      <c r="L522" s="88">
        <f>SUM(F522:K522)</f>
        <v>4324.9799999999996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77823.429999999993</v>
      </c>
      <c r="G523" s="108">
        <f t="shared" ref="G523:L523" si="36">SUM(G520:G522)</f>
        <v>30820.02</v>
      </c>
      <c r="H523" s="108">
        <f t="shared" si="36"/>
        <v>6864.09</v>
      </c>
      <c r="I523" s="108">
        <f t="shared" si="36"/>
        <v>284.91000000000003</v>
      </c>
      <c r="J523" s="108">
        <f t="shared" si="36"/>
        <v>0</v>
      </c>
      <c r="K523" s="108">
        <f t="shared" si="36"/>
        <v>0</v>
      </c>
      <c r="L523" s="89">
        <f t="shared" si="36"/>
        <v>115792.45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19533</v>
      </c>
      <c r="G525" s="18">
        <v>7835.38</v>
      </c>
      <c r="H525" s="18">
        <v>400</v>
      </c>
      <c r="I525" s="18"/>
      <c r="J525" s="18"/>
      <c r="K525" s="18"/>
      <c r="L525" s="88">
        <f>SUM(F525:K525)</f>
        <v>27768.38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19533</v>
      </c>
      <c r="G528" s="89">
        <f t="shared" ref="G528:L528" si="37">SUM(G525:G527)</f>
        <v>7835.38</v>
      </c>
      <c r="H528" s="89">
        <f t="shared" si="37"/>
        <v>400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27768.38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5826.01</v>
      </c>
      <c r="G530" s="18">
        <v>2139.14</v>
      </c>
      <c r="H530" s="18">
        <v>615.80999999999995</v>
      </c>
      <c r="I530" s="18">
        <v>222.95</v>
      </c>
      <c r="J530" s="18">
        <v>41.29</v>
      </c>
      <c r="K530" s="18">
        <v>49.97</v>
      </c>
      <c r="L530" s="88">
        <f>SUM(F530:K530)</f>
        <v>8895.17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1248.43</v>
      </c>
      <c r="G531" s="18">
        <v>458.39</v>
      </c>
      <c r="H531" s="18">
        <v>131.96</v>
      </c>
      <c r="I531" s="18">
        <v>47.77</v>
      </c>
      <c r="J531" s="18">
        <v>8.85</v>
      </c>
      <c r="K531" s="18">
        <v>10.49</v>
      </c>
      <c r="L531" s="88">
        <f>SUM(F531:K531)</f>
        <v>1905.89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1248.43</v>
      </c>
      <c r="G532" s="18">
        <v>458.39</v>
      </c>
      <c r="H532" s="18">
        <v>131.96</v>
      </c>
      <c r="I532" s="18">
        <v>47.77</v>
      </c>
      <c r="J532" s="18">
        <v>8.85</v>
      </c>
      <c r="K532" s="18">
        <v>10.49</v>
      </c>
      <c r="L532" s="88">
        <f>SUM(F532:K532)</f>
        <v>1905.89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8322.8700000000008</v>
      </c>
      <c r="G533" s="89">
        <f t="shared" ref="G533:L533" si="38">SUM(G530:G532)</f>
        <v>3055.9199999999996</v>
      </c>
      <c r="H533" s="89">
        <f t="shared" si="38"/>
        <v>879.73</v>
      </c>
      <c r="I533" s="89">
        <f t="shared" si="38"/>
        <v>318.48999999999995</v>
      </c>
      <c r="J533" s="89">
        <f t="shared" si="38"/>
        <v>58.99</v>
      </c>
      <c r="K533" s="89">
        <f t="shared" si="38"/>
        <v>70.95</v>
      </c>
      <c r="L533" s="89">
        <f t="shared" si="38"/>
        <v>12706.949999999999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105679.29999999999</v>
      </c>
      <c r="G544" s="89">
        <f t="shared" ref="G544:L544" si="41">G523+G528+G533+G538+G543</f>
        <v>41711.32</v>
      </c>
      <c r="H544" s="89">
        <f t="shared" si="41"/>
        <v>8143.82</v>
      </c>
      <c r="I544" s="89">
        <f t="shared" si="41"/>
        <v>603.4</v>
      </c>
      <c r="J544" s="89">
        <f t="shared" si="41"/>
        <v>58.99</v>
      </c>
      <c r="K544" s="89">
        <f t="shared" si="41"/>
        <v>70.95</v>
      </c>
      <c r="L544" s="89">
        <f t="shared" si="41"/>
        <v>156267.78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111467.47</v>
      </c>
      <c r="G548" s="87">
        <f>L525</f>
        <v>27768.38</v>
      </c>
      <c r="H548" s="87">
        <f>L530</f>
        <v>8895.17</v>
      </c>
      <c r="I548" s="87">
        <f>L535</f>
        <v>0</v>
      </c>
      <c r="J548" s="87">
        <f>L540</f>
        <v>0</v>
      </c>
      <c r="K548" s="87">
        <f>SUM(F548:J548)</f>
        <v>148131.02000000002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1905.89</v>
      </c>
      <c r="I549" s="87">
        <f>L536</f>
        <v>0</v>
      </c>
      <c r="J549" s="87">
        <f>L541</f>
        <v>0</v>
      </c>
      <c r="K549" s="87">
        <f>SUM(F549:J549)</f>
        <v>1905.89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4324.9799999999996</v>
      </c>
      <c r="G550" s="87">
        <f>L527</f>
        <v>0</v>
      </c>
      <c r="H550" s="87">
        <f>L532</f>
        <v>1905.89</v>
      </c>
      <c r="I550" s="87">
        <f>L537</f>
        <v>0</v>
      </c>
      <c r="J550" s="87">
        <f>L542</f>
        <v>0</v>
      </c>
      <c r="K550" s="87">
        <f>SUM(F550:J550)</f>
        <v>6230.87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115792.45</v>
      </c>
      <c r="G551" s="89">
        <f t="shared" si="42"/>
        <v>27768.38</v>
      </c>
      <c r="H551" s="89">
        <f t="shared" si="42"/>
        <v>12706.949999999999</v>
      </c>
      <c r="I551" s="89">
        <f t="shared" si="42"/>
        <v>0</v>
      </c>
      <c r="J551" s="89">
        <f t="shared" si="42"/>
        <v>0</v>
      </c>
      <c r="K551" s="89">
        <f t="shared" si="42"/>
        <v>156267.78000000003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>
        <v>2001.06</v>
      </c>
      <c r="J566" s="18"/>
      <c r="K566" s="18"/>
      <c r="L566" s="88">
        <f>SUM(F566:K566)</f>
        <v>2001.06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2001.06</v>
      </c>
      <c r="J569" s="193">
        <f t="shared" si="45"/>
        <v>0</v>
      </c>
      <c r="K569" s="193">
        <f t="shared" si="45"/>
        <v>0</v>
      </c>
      <c r="L569" s="193">
        <f t="shared" si="45"/>
        <v>2001.06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2001.06</v>
      </c>
      <c r="J570" s="89">
        <f t="shared" si="46"/>
        <v>0</v>
      </c>
      <c r="K570" s="89">
        <f t="shared" si="46"/>
        <v>0</v>
      </c>
      <c r="L570" s="89">
        <f t="shared" si="46"/>
        <v>2001.06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338931.28</v>
      </c>
      <c r="H574" s="18">
        <v>418370.4</v>
      </c>
      <c r="I574" s="87">
        <f>SUM(F574:H574)</f>
        <v>757301.68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174.6</v>
      </c>
      <c r="G578" s="18"/>
      <c r="H578" s="18">
        <v>4324.9799999999996</v>
      </c>
      <c r="I578" s="87">
        <f t="shared" si="47"/>
        <v>4499.58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>
        <v>13455.5</v>
      </c>
      <c r="J590" s="18">
        <v>13455.5</v>
      </c>
      <c r="K590" s="104">
        <f t="shared" ref="K590:K596" si="48">SUM(H590:J590)</f>
        <v>26911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1525.95</v>
      </c>
      <c r="I594" s="18"/>
      <c r="J594" s="18"/>
      <c r="K594" s="104">
        <f t="shared" si="48"/>
        <v>1525.95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1800</v>
      </c>
      <c r="I595" s="18"/>
      <c r="J595" s="18"/>
      <c r="K595" s="104">
        <f t="shared" si="48"/>
        <v>1800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3325.95</v>
      </c>
      <c r="I597" s="108">
        <f>SUM(I590:I596)</f>
        <v>13455.5</v>
      </c>
      <c r="J597" s="108">
        <f>SUM(J590:J596)</f>
        <v>13455.5</v>
      </c>
      <c r="K597" s="108">
        <f>SUM(K590:K596)</f>
        <v>30236.95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17998.900000000001</v>
      </c>
      <c r="I603" s="18"/>
      <c r="J603" s="18"/>
      <c r="K603" s="104">
        <f>SUM(H603:J603)</f>
        <v>17998.900000000001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17998.900000000001</v>
      </c>
      <c r="I604" s="108">
        <f>SUM(I601:I603)</f>
        <v>0</v>
      </c>
      <c r="J604" s="108">
        <f>SUM(J601:J603)</f>
        <v>0</v>
      </c>
      <c r="K604" s="108">
        <f>SUM(K601:K603)</f>
        <v>17998.900000000001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1222.5</v>
      </c>
      <c r="G610" s="18">
        <v>92.66</v>
      </c>
      <c r="H610" s="18">
        <v>100</v>
      </c>
      <c r="I610" s="18"/>
      <c r="J610" s="18"/>
      <c r="K610" s="18"/>
      <c r="L610" s="88">
        <f>SUM(F610:K610)</f>
        <v>1415.16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1222.5</v>
      </c>
      <c r="G613" s="108">
        <f t="shared" si="49"/>
        <v>92.66</v>
      </c>
      <c r="H613" s="108">
        <f t="shared" si="49"/>
        <v>100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1415.16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109752.18000000001</v>
      </c>
      <c r="H616" s="109">
        <f>SUM(F51)</f>
        <v>109752.18000000001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164.64999999999998</v>
      </c>
      <c r="H617" s="109">
        <f>SUM(G51)</f>
        <v>164.64999999999998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1028.31</v>
      </c>
      <c r="H618" s="109">
        <f>SUM(H51)</f>
        <v>1028.31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197275.35</v>
      </c>
      <c r="H620" s="109">
        <f>SUM(J51)</f>
        <v>197275.35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105108.08</v>
      </c>
      <c r="H621" s="109">
        <f>F475</f>
        <v>105108.08000000007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23.67</v>
      </c>
      <c r="H622" s="109">
        <f>G475</f>
        <v>23.670000000000073</v>
      </c>
      <c r="I622" s="121" t="s">
        <v>102</v>
      </c>
      <c r="J622" s="109">
        <f t="shared" si="50"/>
        <v>-7.1054273576010019E-14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197275.35</v>
      </c>
      <c r="H625" s="109">
        <f>J475</f>
        <v>197275.34999999998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1982376.9600000002</v>
      </c>
      <c r="H626" s="104">
        <f>SUM(F467)</f>
        <v>1982376.96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1156.68</v>
      </c>
      <c r="H627" s="104">
        <f>SUM(G467)</f>
        <v>1156.68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21236.31</v>
      </c>
      <c r="H628" s="104">
        <f>SUM(H467)</f>
        <v>21236.31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3894.86</v>
      </c>
      <c r="H630" s="104">
        <f>SUM(J467)</f>
        <v>3894.86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1915593.5</v>
      </c>
      <c r="H631" s="104">
        <f>SUM(F471)</f>
        <v>1915593.5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21236.31</v>
      </c>
      <c r="H632" s="104">
        <f>SUM(H471)</f>
        <v>21236.31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1015.51</v>
      </c>
      <c r="H633" s="104">
        <f>I368</f>
        <v>1015.51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1679.45</v>
      </c>
      <c r="H634" s="104">
        <f>SUM(G471)</f>
        <v>1679.45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3894.86</v>
      </c>
      <c r="H636" s="164">
        <f>SUM(J467)</f>
        <v>3894.86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197275.35</v>
      </c>
      <c r="H639" s="104">
        <f>SUM(G460)</f>
        <v>197275.35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197275.35</v>
      </c>
      <c r="H641" s="104">
        <f>SUM(I460)</f>
        <v>197275.35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3894.86</v>
      </c>
      <c r="H643" s="104">
        <f>H407</f>
        <v>3894.86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3894.86</v>
      </c>
      <c r="H645" s="104">
        <f>L407</f>
        <v>3894.86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30236.95</v>
      </c>
      <c r="H646" s="104">
        <f>L207+L225+L243</f>
        <v>30236.95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17998.900000000001</v>
      </c>
      <c r="H647" s="104">
        <f>(J256+J337)-(J254+J335)</f>
        <v>17998.900000000001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3325.95</v>
      </c>
      <c r="H648" s="104">
        <f>H597</f>
        <v>3325.95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13455.5</v>
      </c>
      <c r="H649" s="104">
        <f>I597</f>
        <v>13455.5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13455.5</v>
      </c>
      <c r="H650" s="104">
        <f>J597</f>
        <v>13455.5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1600</v>
      </c>
      <c r="H652" s="104">
        <f>K263</f>
        <v>1600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1098864.3399999999</v>
      </c>
      <c r="G659" s="19">
        <f>(L228+L308+L358)</f>
        <v>364086.01</v>
      </c>
      <c r="H659" s="19">
        <f>(L246+L327+L359)</f>
        <v>447850.09</v>
      </c>
      <c r="I659" s="19">
        <f>SUM(F659:H659)</f>
        <v>1910800.44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94.2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94.2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3325.95</v>
      </c>
      <c r="G661" s="19">
        <f>(L225+L305)-(J225+J305)</f>
        <v>13455.5</v>
      </c>
      <c r="H661" s="19">
        <f>(L243+L324)-(J243+J324)</f>
        <v>13455.5</v>
      </c>
      <c r="I661" s="19">
        <f>SUM(F661:H661)</f>
        <v>30236.95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19588.66</v>
      </c>
      <c r="G662" s="199">
        <f>SUM(G574:G586)+SUM(I601:I603)+L611</f>
        <v>338931.28</v>
      </c>
      <c r="H662" s="199">
        <f>SUM(H574:H586)+SUM(J601:J603)+L612</f>
        <v>422695.38</v>
      </c>
      <c r="I662" s="19">
        <f>SUM(F662:H662)</f>
        <v>781215.32000000007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1075855.5299999998</v>
      </c>
      <c r="G663" s="19">
        <f>G659-SUM(G660:G662)</f>
        <v>11699.229999999981</v>
      </c>
      <c r="H663" s="19">
        <f>H659-SUM(H660:H662)</f>
        <v>11699.210000000021</v>
      </c>
      <c r="I663" s="19">
        <f>I659-SUM(I660:I662)</f>
        <v>1099253.9699999997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49.52</v>
      </c>
      <c r="G664" s="248"/>
      <c r="H664" s="248"/>
      <c r="I664" s="19">
        <f>SUM(F664:H664)</f>
        <v>49.52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21725.68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22198.18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-11699.23</v>
      </c>
      <c r="H668" s="18">
        <v>-11699.21</v>
      </c>
      <c r="I668" s="19">
        <f>SUM(F668:H668)</f>
        <v>-23398.44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21725.68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21725.68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 CASTLE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454611.75</v>
      </c>
      <c r="C9" s="229">
        <f>'DOE25'!G196+'DOE25'!G214+'DOE25'!G232+'DOE25'!G275+'DOE25'!G294+'DOE25'!G313</f>
        <v>185392.98</v>
      </c>
    </row>
    <row r="10" spans="1:3" x14ac:dyDescent="0.2">
      <c r="A10" t="s">
        <v>779</v>
      </c>
      <c r="B10" s="240">
        <v>450560</v>
      </c>
      <c r="C10" s="240">
        <v>183742.98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v>4051.75</v>
      </c>
      <c r="C12" s="240">
        <v>1650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454611.75</v>
      </c>
      <c r="C13" s="231">
        <f>SUM(C10:C12)</f>
        <v>185392.98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76600.929999999993</v>
      </c>
      <c r="C18" s="229">
        <f>'DOE25'!G197+'DOE25'!G215+'DOE25'!G233+'DOE25'!G276+'DOE25'!G295+'DOE25'!G314</f>
        <v>30727.360000000001</v>
      </c>
    </row>
    <row r="19" spans="1:3" x14ac:dyDescent="0.2">
      <c r="A19" t="s">
        <v>779</v>
      </c>
      <c r="B19" s="240">
        <v>35058</v>
      </c>
      <c r="C19" s="240">
        <v>14103.86</v>
      </c>
    </row>
    <row r="20" spans="1:3" x14ac:dyDescent="0.2">
      <c r="A20" t="s">
        <v>780</v>
      </c>
      <c r="B20" s="240">
        <v>41542.93</v>
      </c>
      <c r="C20" s="240">
        <v>16623.5</v>
      </c>
    </row>
    <row r="21" spans="1:3" x14ac:dyDescent="0.2">
      <c r="A21" t="s">
        <v>781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76600.929999999993</v>
      </c>
      <c r="C22" s="231">
        <f>SUM(C19:C21)</f>
        <v>30727.360000000001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2869.8</v>
      </c>
      <c r="C36" s="235">
        <f>'DOE25'!G199+'DOE25'!G217+'DOE25'!G235+'DOE25'!G278+'DOE25'!G297+'DOE25'!G316</f>
        <v>217.52</v>
      </c>
    </row>
    <row r="37" spans="1:3" x14ac:dyDescent="0.2">
      <c r="A37" t="s">
        <v>779</v>
      </c>
      <c r="B37" s="240">
        <v>1222.5</v>
      </c>
      <c r="C37" s="240">
        <v>92.66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1647.3</v>
      </c>
      <c r="C39" s="240">
        <v>124.86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2869.8</v>
      </c>
      <c r="C40" s="231">
        <f>SUM(C37:C39)</f>
        <v>217.51999999999998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 CASTLE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1537155.0299999998</v>
      </c>
      <c r="D5" s="20">
        <f>SUM('DOE25'!L196:L199)+SUM('DOE25'!L214:L217)+SUM('DOE25'!L232:L235)-F5-G5</f>
        <v>1535657.2699999998</v>
      </c>
      <c r="E5" s="243"/>
      <c r="F5" s="255">
        <f>SUM('DOE25'!J196:J199)+SUM('DOE25'!J214:J217)+SUM('DOE25'!J232:J235)</f>
        <v>1497.76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78319.249999999985</v>
      </c>
      <c r="D6" s="20">
        <f>'DOE25'!L201+'DOE25'!L219+'DOE25'!L237-F6-G6</f>
        <v>78319.249999999985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19921.32</v>
      </c>
      <c r="D7" s="20">
        <f>'DOE25'!L202+'DOE25'!L220+'DOE25'!L238-F7-G7</f>
        <v>15419.16</v>
      </c>
      <c r="E7" s="243"/>
      <c r="F7" s="255">
        <f>'DOE25'!J202+'DOE25'!J220+'DOE25'!J238</f>
        <v>4316.93</v>
      </c>
      <c r="G7" s="53">
        <f>'DOE25'!K202+'DOE25'!K220+'DOE25'!K238</f>
        <v>185.23</v>
      </c>
      <c r="H7" s="259"/>
    </row>
    <row r="8" spans="1:9" x14ac:dyDescent="0.2">
      <c r="A8" s="32">
        <v>2300</v>
      </c>
      <c r="B8" t="s">
        <v>802</v>
      </c>
      <c r="C8" s="245">
        <f t="shared" si="0"/>
        <v>62937.999999999985</v>
      </c>
      <c r="D8" s="243"/>
      <c r="E8" s="20">
        <f>'DOE25'!L203+'DOE25'!L221+'DOE25'!L239-F8-G8-D9-D11</f>
        <v>60163.339999999982</v>
      </c>
      <c r="F8" s="255">
        <f>'DOE25'!J203+'DOE25'!J221+'DOE25'!J239</f>
        <v>0</v>
      </c>
      <c r="G8" s="53">
        <f>'DOE25'!K203+'DOE25'!K221+'DOE25'!K239</f>
        <v>2774.66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15609.23</v>
      </c>
      <c r="D9" s="244">
        <v>15609.23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2950</v>
      </c>
      <c r="D10" s="243"/>
      <c r="E10" s="244">
        <v>2950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38445</v>
      </c>
      <c r="D11" s="244">
        <v>38445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18857.600000000006</v>
      </c>
      <c r="D12" s="20">
        <f>'DOE25'!L204+'DOE25'!L222+'DOE25'!L240-F12-G12</f>
        <v>18367.610000000004</v>
      </c>
      <c r="E12" s="243"/>
      <c r="F12" s="255">
        <f>'DOE25'!J204+'DOE25'!J222+'DOE25'!J240</f>
        <v>4.99</v>
      </c>
      <c r="G12" s="53">
        <f>'DOE25'!K204+'DOE25'!K222+'DOE25'!K240</f>
        <v>485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1086.1600000000001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1086.1600000000001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81992.210000000006</v>
      </c>
      <c r="D14" s="20">
        <f>'DOE25'!L206+'DOE25'!L224+'DOE25'!L242-F14-G14</f>
        <v>81881.11</v>
      </c>
      <c r="E14" s="243"/>
      <c r="F14" s="255">
        <f>'DOE25'!J206+'DOE25'!J224+'DOE25'!J242</f>
        <v>111.1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30236.95</v>
      </c>
      <c r="D15" s="20">
        <f>'DOE25'!L207+'DOE25'!L225+'DOE25'!L243-F15-G15</f>
        <v>30236.95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3323.9300000000003</v>
      </c>
      <c r="D16" s="243"/>
      <c r="E16" s="20">
        <f>'DOE25'!L208+'DOE25'!L226+'DOE25'!L244-F16-G16</f>
        <v>3323.9300000000003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26108.82</v>
      </c>
      <c r="D22" s="243"/>
      <c r="E22" s="243"/>
      <c r="F22" s="255">
        <f>'DOE25'!L254+'DOE25'!L335</f>
        <v>26108.82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1657.91</v>
      </c>
      <c r="D29" s="20">
        <f>'DOE25'!L357+'DOE25'!L358+'DOE25'!L359-'DOE25'!I366-F29-G29</f>
        <v>1657.91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21236.31</v>
      </c>
      <c r="D31" s="20">
        <f>'DOE25'!L289+'DOE25'!L308+'DOE25'!L327+'DOE25'!L332+'DOE25'!L333+'DOE25'!L334-F31-G31</f>
        <v>9168.19</v>
      </c>
      <c r="E31" s="243"/>
      <c r="F31" s="255">
        <f>'DOE25'!J289+'DOE25'!J308+'DOE25'!J327+'DOE25'!J332+'DOE25'!J333+'DOE25'!J334</f>
        <v>12068.12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1824761.6799999997</v>
      </c>
      <c r="E33" s="246">
        <f>SUM(E5:E31)</f>
        <v>66437.26999999999</v>
      </c>
      <c r="F33" s="246">
        <f>SUM(F5:F31)</f>
        <v>44107.72</v>
      </c>
      <c r="G33" s="246">
        <f>SUM(G5:G31)</f>
        <v>4531.05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66437.26999999999</v>
      </c>
      <c r="E35" s="249"/>
    </row>
    <row r="36" spans="2:8" ht="12" thickTop="1" x14ac:dyDescent="0.2">
      <c r="B36" t="s">
        <v>815</v>
      </c>
      <c r="D36" s="20">
        <f>D33</f>
        <v>1824761.6799999997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CASTLE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108712.6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197275.35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1039.58</v>
      </c>
      <c r="D11" s="95">
        <f>'DOE25'!G12</f>
        <v>23.67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140.97999999999999</v>
      </c>
      <c r="E12" s="95">
        <f>'DOE25'!H13</f>
        <v>1028.31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109752.18000000001</v>
      </c>
      <c r="D18" s="41">
        <f>SUM(D8:D17)</f>
        <v>164.64999999999998</v>
      </c>
      <c r="E18" s="41">
        <f>SUM(E8:E17)</f>
        <v>1028.31</v>
      </c>
      <c r="F18" s="41">
        <f>SUM(F8:F17)</f>
        <v>0</v>
      </c>
      <c r="G18" s="41">
        <f>SUM(G8:G17)</f>
        <v>197275.35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23.67</v>
      </c>
      <c r="D21" s="95">
        <f>'DOE25'!G22</f>
        <v>140.97999999999999</v>
      </c>
      <c r="E21" s="95">
        <f>'DOE25'!H22</f>
        <v>898.6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14.78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1966.89</v>
      </c>
      <c r="D23" s="95">
        <f>'DOE25'!G24</f>
        <v>0</v>
      </c>
      <c r="E23" s="95">
        <f>'DOE25'!H24</f>
        <v>129.71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2638.76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4644.1000000000004</v>
      </c>
      <c r="D31" s="41">
        <f>SUM(D21:D30)</f>
        <v>140.97999999999999</v>
      </c>
      <c r="E31" s="41">
        <f>SUM(E21:E30)</f>
        <v>1028.31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23.67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197275.35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105108.08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105108.08</v>
      </c>
      <c r="D49" s="41">
        <f>SUM(D34:D48)</f>
        <v>23.67</v>
      </c>
      <c r="E49" s="41">
        <f>SUM(E34:E48)</f>
        <v>0</v>
      </c>
      <c r="F49" s="41">
        <f>SUM(F34:F48)</f>
        <v>0</v>
      </c>
      <c r="G49" s="41">
        <f>SUM(G34:G48)</f>
        <v>197275.35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109752.18000000001</v>
      </c>
      <c r="D50" s="41">
        <f>D49+D31</f>
        <v>164.64999999999998</v>
      </c>
      <c r="E50" s="41">
        <f>E49+E31</f>
        <v>1028.31</v>
      </c>
      <c r="F50" s="41">
        <f>F49+F31</f>
        <v>0</v>
      </c>
      <c r="G50" s="41">
        <f>G49+G31</f>
        <v>197275.35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545847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3894.86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94.2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182.17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182.17</v>
      </c>
      <c r="D61" s="130">
        <f>SUM(D56:D60)</f>
        <v>94.2</v>
      </c>
      <c r="E61" s="130">
        <f>SUM(E56:E60)</f>
        <v>0</v>
      </c>
      <c r="F61" s="130">
        <f>SUM(F56:F60)</f>
        <v>0</v>
      </c>
      <c r="G61" s="130">
        <f>SUM(G56:G60)</f>
        <v>3894.86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546029.17000000004</v>
      </c>
      <c r="D62" s="22">
        <f>D55+D61</f>
        <v>94.2</v>
      </c>
      <c r="E62" s="22">
        <f>E55+E61</f>
        <v>0</v>
      </c>
      <c r="F62" s="22">
        <f>F55+F61</f>
        <v>0</v>
      </c>
      <c r="G62" s="22">
        <f>G55+G61</f>
        <v>3894.86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1434553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1434553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808.8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808.8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1435361.8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985.99</v>
      </c>
      <c r="D87" s="95">
        <f>SUM('DOE25'!G152:G160)</f>
        <v>1062.48</v>
      </c>
      <c r="E87" s="95">
        <f>SUM('DOE25'!H152:H160)</f>
        <v>19636.310000000001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985.99</v>
      </c>
      <c r="D90" s="131">
        <f>SUM(D84:D89)</f>
        <v>1062.48</v>
      </c>
      <c r="E90" s="131">
        <f>SUM(E84:E89)</f>
        <v>19636.310000000001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1600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1600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1982376.9600000002</v>
      </c>
      <c r="D103" s="86">
        <f>D62+D80+D90+D102</f>
        <v>1156.68</v>
      </c>
      <c r="E103" s="86">
        <f>E62+E80+E90+E102</f>
        <v>21236.31</v>
      </c>
      <c r="F103" s="86">
        <f>F62+F80+F90+F102</f>
        <v>0</v>
      </c>
      <c r="G103" s="86">
        <f>G62+G80+G102</f>
        <v>3894.86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1414941.96</v>
      </c>
      <c r="D108" s="24" t="s">
        <v>289</v>
      </c>
      <c r="E108" s="95">
        <f>('DOE25'!L275)+('DOE25'!L294)+('DOE25'!L313)</f>
        <v>684.31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116378.34999999999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5834.72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1537155.03</v>
      </c>
      <c r="D114" s="86">
        <f>SUM(D108:D113)</f>
        <v>0</v>
      </c>
      <c r="E114" s="86">
        <f>SUM(E108:E113)</f>
        <v>684.31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78319.249999999985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19921.32</v>
      </c>
      <c r="D118" s="24" t="s">
        <v>289</v>
      </c>
      <c r="E118" s="95">
        <f>+('DOE25'!L281)+('DOE25'!L300)+('DOE25'!L319)</f>
        <v>20552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116992.22999999998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18857.600000000006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1086.1600000000001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81992.210000000006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30236.95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3323.9300000000003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1679.45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350729.64999999997</v>
      </c>
      <c r="D127" s="86">
        <f>SUM(D117:D126)</f>
        <v>1679.45</v>
      </c>
      <c r="E127" s="86">
        <f>SUM(E117:E126)</f>
        <v>20552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26108.82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1600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3894.86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-3894.86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27708.82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1915593.5</v>
      </c>
      <c r="D144" s="86">
        <f>(D114+D127+D143)</f>
        <v>1679.45</v>
      </c>
      <c r="E144" s="86">
        <f>(E114+E127+E143)</f>
        <v>21236.31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 CASTLE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21726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21726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1415626</v>
      </c>
      <c r="D10" s="182">
        <f>ROUND((C10/$C$28)*100,1)</f>
        <v>74.099999999999994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116378</v>
      </c>
      <c r="D11" s="182">
        <f>ROUND((C11/$C$28)*100,1)</f>
        <v>6.1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5835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78319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40473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120316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18858</v>
      </c>
      <c r="D18" s="182">
        <f t="shared" si="0"/>
        <v>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1086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81992</v>
      </c>
      <c r="D20" s="182">
        <f t="shared" si="0"/>
        <v>4.3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30237</v>
      </c>
      <c r="D21" s="182">
        <f t="shared" si="0"/>
        <v>1.6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1584.8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1910704.8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26109</v>
      </c>
    </row>
    <row r="30" spans="1:4" x14ac:dyDescent="0.2">
      <c r="B30" s="187" t="s">
        <v>729</v>
      </c>
      <c r="C30" s="180">
        <f>SUM(C28:C29)</f>
        <v>1936813.8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545847</v>
      </c>
      <c r="D35" s="182">
        <f t="shared" ref="D35:D40" si="1">ROUND((C35/$C$41)*100,1)</f>
        <v>27.2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4077.0300000000279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1434553</v>
      </c>
      <c r="D37" s="182">
        <f t="shared" si="1"/>
        <v>71.5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809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21685</v>
      </c>
      <c r="D39" s="182">
        <f t="shared" si="1"/>
        <v>1.1000000000000001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2006971.03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 CASTLE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2013-08-12T13:22:49Z</cp:lastPrinted>
  <dcterms:created xsi:type="dcterms:W3CDTF">1997-12-04T19:04:30Z</dcterms:created>
  <dcterms:modified xsi:type="dcterms:W3CDTF">2013-11-25T18:43:59Z</dcterms:modified>
</cp:coreProperties>
</file>