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L612" i="1" l="1"/>
  <c r="H662" i="1"/>
  <c r="F24" i="1"/>
  <c r="H14" i="1"/>
  <c r="E13" i="2" s="1"/>
  <c r="H22" i="1"/>
  <c r="G18" i="1"/>
  <c r="G438" i="1"/>
  <c r="F438" i="1"/>
  <c r="I438" i="1" s="1"/>
  <c r="H386" i="1"/>
  <c r="H392" i="1" s="1"/>
  <c r="L387" i="1"/>
  <c r="H471" i="1"/>
  <c r="H473" i="1"/>
  <c r="H467" i="1"/>
  <c r="I357" i="1"/>
  <c r="L357" i="1" s="1"/>
  <c r="I35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I457" i="1"/>
  <c r="J39" i="1" s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21" i="2"/>
  <c r="F16" i="13"/>
  <c r="G16" i="13"/>
  <c r="L208" i="1"/>
  <c r="L226" i="1"/>
  <c r="L244" i="1"/>
  <c r="C124" i="2"/>
  <c r="F5" i="13"/>
  <c r="G5" i="13"/>
  <c r="L196" i="1"/>
  <c r="L197" i="1"/>
  <c r="C109" i="2" s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C117" i="2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/>
  <c r="L225" i="1"/>
  <c r="L243" i="1"/>
  <c r="F17" i="13"/>
  <c r="D17" i="13"/>
  <c r="C17" i="13" s="1"/>
  <c r="G17" i="13"/>
  <c r="L250" i="1"/>
  <c r="F18" i="13"/>
  <c r="G18" i="13"/>
  <c r="L251" i="1"/>
  <c r="F19" i="13"/>
  <c r="G19" i="13"/>
  <c r="L252" i="1"/>
  <c r="C113" i="2"/>
  <c r="F29" i="13"/>
  <c r="G29" i="13"/>
  <c r="L358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C13" i="10" s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C17" i="10"/>
  <c r="L321" i="1"/>
  <c r="L322" i="1"/>
  <c r="L323" i="1"/>
  <c r="L324" i="1"/>
  <c r="L325" i="1"/>
  <c r="L332" i="1"/>
  <c r="L333" i="1"/>
  <c r="L334" i="1"/>
  <c r="L259" i="1"/>
  <c r="L260" i="1"/>
  <c r="C131" i="2"/>
  <c r="L340" i="1"/>
  <c r="L341" i="1"/>
  <c r="L254" i="1"/>
  <c r="F22" i="13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8" i="1"/>
  <c r="L389" i="1"/>
  <c r="L390" i="1"/>
  <c r="L391" i="1"/>
  <c r="L394" i="1"/>
  <c r="L395" i="1"/>
  <c r="L396" i="1"/>
  <c r="L397" i="1"/>
  <c r="L398" i="1"/>
  <c r="L400" i="1" s="1"/>
  <c r="L399" i="1"/>
  <c r="L402" i="1"/>
  <c r="L403" i="1"/>
  <c r="L404" i="1"/>
  <c r="L405" i="1"/>
  <c r="L265" i="1"/>
  <c r="J59" i="1"/>
  <c r="G55" i="2" s="1"/>
  <c r="G58" i="2"/>
  <c r="G61" i="2" s="1"/>
  <c r="G60" i="2"/>
  <c r="F2" i="11"/>
  <c r="L611" i="1"/>
  <c r="L610" i="1"/>
  <c r="F662" i="1"/>
  <c r="C40" i="10"/>
  <c r="F59" i="1"/>
  <c r="C55" i="2" s="1"/>
  <c r="G59" i="1"/>
  <c r="H59" i="1"/>
  <c r="E55" i="2"/>
  <c r="I59" i="1"/>
  <c r="F78" i="1"/>
  <c r="F93" i="1"/>
  <c r="F110" i="1"/>
  <c r="G110" i="1"/>
  <c r="H78" i="1"/>
  <c r="E56" i="2" s="1"/>
  <c r="H93" i="1"/>
  <c r="E57" i="2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J139" i="1" s="1"/>
  <c r="F146" i="1"/>
  <c r="C84" i="2" s="1"/>
  <c r="F161" i="1"/>
  <c r="G146" i="1"/>
  <c r="G161" i="1"/>
  <c r="H146" i="1"/>
  <c r="H161" i="1"/>
  <c r="I146" i="1"/>
  <c r="I161" i="1"/>
  <c r="I168" i="1" s="1"/>
  <c r="L249" i="1"/>
  <c r="L331" i="1"/>
  <c r="L253" i="1"/>
  <c r="L267" i="1"/>
  <c r="L268" i="1"/>
  <c r="L348" i="1"/>
  <c r="L349" i="1"/>
  <c r="E142" i="2" s="1"/>
  <c r="I664" i="1"/>
  <c r="I669" i="1"/>
  <c r="G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L527" i="1"/>
  <c r="G550" i="1" s="1"/>
  <c r="L530" i="1"/>
  <c r="L533" i="1" s="1"/>
  <c r="H548" i="1"/>
  <c r="L531" i="1"/>
  <c r="H549" i="1"/>
  <c r="L532" i="1"/>
  <c r="H550" i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A1" i="2"/>
  <c r="A2" i="2"/>
  <c r="C8" i="2"/>
  <c r="D8" i="2"/>
  <c r="E8" i="2"/>
  <c r="F8" i="2"/>
  <c r="C9" i="2"/>
  <c r="D9" i="2"/>
  <c r="E9" i="2"/>
  <c r="F9" i="2"/>
  <c r="I439" i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/>
  <c r="C13" i="2"/>
  <c r="D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/>
  <c r="C22" i="2"/>
  <c r="D22" i="2"/>
  <c r="D31" i="2" s="1"/>
  <c r="E22" i="2"/>
  <c r="F22" i="2"/>
  <c r="I448" i="1"/>
  <c r="J23" i="1"/>
  <c r="G22" i="2" s="1"/>
  <c r="C23" i="2"/>
  <c r="D23" i="2"/>
  <c r="E23" i="2"/>
  <c r="E31" i="2" s="1"/>
  <c r="F23" i="2"/>
  <c r="I449" i="1"/>
  <c r="J24" i="1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G31" i="2" s="1"/>
  <c r="C34" i="2"/>
  <c r="C49" i="2" s="1"/>
  <c r="D34" i="2"/>
  <c r="D49" i="2" s="1"/>
  <c r="E34" i="2"/>
  <c r="F34" i="2"/>
  <c r="F49" i="2" s="1"/>
  <c r="C35" i="2"/>
  <c r="D35" i="2"/>
  <c r="E35" i="2"/>
  <c r="E49" i="2" s="1"/>
  <c r="F35" i="2"/>
  <c r="I453" i="1"/>
  <c r="I455" i="1"/>
  <c r="J43" i="1"/>
  <c r="G42" i="2" s="1"/>
  <c r="I456" i="1"/>
  <c r="J37" i="1" s="1"/>
  <c r="I458" i="1"/>
  <c r="C48" i="2"/>
  <c r="F55" i="2"/>
  <c r="C56" i="2"/>
  <c r="C57" i="2"/>
  <c r="C58" i="2"/>
  <c r="C60" i="2"/>
  <c r="C61" i="2" s="1"/>
  <c r="C62" i="2" s="1"/>
  <c r="C103" i="2" s="1"/>
  <c r="D58" i="2"/>
  <c r="E58" i="2"/>
  <c r="E61" i="2" s="1"/>
  <c r="E62" i="2" s="1"/>
  <c r="F58" i="2"/>
  <c r="D59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 s="1"/>
  <c r="G80" i="2" s="1"/>
  <c r="C78" i="2"/>
  <c r="D78" i="2"/>
  <c r="E78" i="2"/>
  <c r="C79" i="2"/>
  <c r="E79" i="2"/>
  <c r="D84" i="2"/>
  <c r="E84" i="2"/>
  <c r="F84" i="2"/>
  <c r="C86" i="2"/>
  <c r="E86" i="2"/>
  <c r="F86" i="2"/>
  <c r="C87" i="2"/>
  <c r="D87" i="2"/>
  <c r="E87" i="2"/>
  <c r="F87" i="2"/>
  <c r="C88" i="2"/>
  <c r="C90" i="2" s="1"/>
  <c r="D88" i="2"/>
  <c r="E88" i="2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0" i="2"/>
  <c r="E112" i="2"/>
  <c r="D114" i="2"/>
  <c r="F114" i="2"/>
  <c r="G114" i="2"/>
  <c r="E119" i="2"/>
  <c r="E121" i="2"/>
  <c r="E123" i="2"/>
  <c r="F127" i="2"/>
  <c r="G127" i="2"/>
  <c r="E129" i="2"/>
  <c r="F129" i="2"/>
  <c r="D133" i="2"/>
  <c r="D143" i="2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F51" i="1"/>
  <c r="H616" i="1" s="1"/>
  <c r="G50" i="1"/>
  <c r="H50" i="1"/>
  <c r="G623" i="1"/>
  <c r="I50" i="1"/>
  <c r="I51" i="1" s="1"/>
  <c r="H619" i="1" s="1"/>
  <c r="J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F256" i="1"/>
  <c r="F270" i="1" s="1"/>
  <c r="G246" i="1"/>
  <c r="H246" i="1"/>
  <c r="I246" i="1"/>
  <c r="J246" i="1"/>
  <c r="K246" i="1"/>
  <c r="F255" i="1"/>
  <c r="G255" i="1"/>
  <c r="H255" i="1"/>
  <c r="I255" i="1"/>
  <c r="L255" i="1" s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G407" i="1"/>
  <c r="H644" i="1" s="1"/>
  <c r="I392" i="1"/>
  <c r="F400" i="1"/>
  <c r="G400" i="1"/>
  <c r="H400" i="1"/>
  <c r="H407" i="1" s="1"/>
  <c r="H643" i="1" s="1"/>
  <c r="J643" i="1" s="1"/>
  <c r="I400" i="1"/>
  <c r="F406" i="1"/>
  <c r="G406" i="1"/>
  <c r="H406" i="1"/>
  <c r="I406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6" i="1" s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G445" i="1"/>
  <c r="G639" i="1" s="1"/>
  <c r="H445" i="1"/>
  <c r="F451" i="1"/>
  <c r="G451" i="1"/>
  <c r="H451" i="1"/>
  <c r="F459" i="1"/>
  <c r="G459" i="1"/>
  <c r="H459" i="1"/>
  <c r="H460" i="1" s="1"/>
  <c r="H640" i="1"/>
  <c r="F469" i="1"/>
  <c r="G469" i="1"/>
  <c r="H469" i="1"/>
  <c r="I469" i="1"/>
  <c r="J469" i="1"/>
  <c r="F473" i="1"/>
  <c r="F475" i="1" s="1"/>
  <c r="H621" i="1" s="1"/>
  <c r="G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J570" i="1" s="1"/>
  <c r="K559" i="1"/>
  <c r="K570" i="1" s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F570" i="1" s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 s="1"/>
  <c r="K601" i="1"/>
  <c r="K602" i="1"/>
  <c r="K603" i="1"/>
  <c r="K604" i="1"/>
  <c r="G647" i="1" s="1"/>
  <c r="H604" i="1"/>
  <c r="I604" i="1"/>
  <c r="J604" i="1"/>
  <c r="F613" i="1"/>
  <c r="G613" i="1"/>
  <c r="H613" i="1"/>
  <c r="I613" i="1"/>
  <c r="J613" i="1"/>
  <c r="K613" i="1"/>
  <c r="G622" i="1"/>
  <c r="G624" i="1"/>
  <c r="H626" i="1"/>
  <c r="H627" i="1"/>
  <c r="H628" i="1"/>
  <c r="H629" i="1"/>
  <c r="H630" i="1"/>
  <c r="H631" i="1"/>
  <c r="H633" i="1"/>
  <c r="H634" i="1"/>
  <c r="H635" i="1"/>
  <c r="H636" i="1"/>
  <c r="H637" i="1"/>
  <c r="G640" i="1"/>
  <c r="G642" i="1"/>
  <c r="G643" i="1"/>
  <c r="G644" i="1"/>
  <c r="J644" i="1" s="1"/>
  <c r="G649" i="1"/>
  <c r="J649" i="1" s="1"/>
  <c r="G650" i="1"/>
  <c r="J650" i="1" s="1"/>
  <c r="G651" i="1"/>
  <c r="H651" i="1"/>
  <c r="J651" i="1"/>
  <c r="G652" i="1"/>
  <c r="J652" i="1"/>
  <c r="H652" i="1"/>
  <c r="G653" i="1"/>
  <c r="H653" i="1"/>
  <c r="H654" i="1"/>
  <c r="J654" i="1" s="1"/>
  <c r="G159" i="2"/>
  <c r="C69" i="2"/>
  <c r="G161" i="2"/>
  <c r="D61" i="2"/>
  <c r="D18" i="13"/>
  <c r="C18" i="13" s="1"/>
  <c r="G158" i="2"/>
  <c r="C77" i="2"/>
  <c r="C80" i="2"/>
  <c r="G162" i="2"/>
  <c r="G160" i="2"/>
  <c r="D90" i="2"/>
  <c r="E77" i="2"/>
  <c r="E80" i="2" s="1"/>
  <c r="H111" i="1"/>
  <c r="H168" i="1"/>
  <c r="J475" i="1"/>
  <c r="H625" i="1"/>
  <c r="I475" i="1"/>
  <c r="H624" i="1"/>
  <c r="J624" i="1" s="1"/>
  <c r="G475" i="1"/>
  <c r="H622" i="1" s="1"/>
  <c r="J622" i="1" s="1"/>
  <c r="F168" i="1"/>
  <c r="C39" i="10" s="1"/>
  <c r="K544" i="1"/>
  <c r="C29" i="10"/>
  <c r="H139" i="1"/>
  <c r="H25" i="13"/>
  <c r="C25" i="13" s="1"/>
  <c r="H570" i="1"/>
  <c r="L559" i="1"/>
  <c r="H337" i="1"/>
  <c r="H351" i="1" s="1"/>
  <c r="G191" i="1"/>
  <c r="H191" i="1"/>
  <c r="L308" i="1"/>
  <c r="L569" i="1"/>
  <c r="I570" i="1"/>
  <c r="G36" i="2"/>
  <c r="L564" i="1"/>
  <c r="C102" i="2"/>
  <c r="F191" i="1"/>
  <c r="L406" i="1"/>
  <c r="C139" i="2" s="1"/>
  <c r="L570" i="1"/>
  <c r="I191" i="1"/>
  <c r="J653" i="1"/>
  <c r="J433" i="1"/>
  <c r="F433" i="1"/>
  <c r="F31" i="13"/>
  <c r="G168" i="1"/>
  <c r="G139" i="1"/>
  <c r="F139" i="1"/>
  <c r="F192" i="1" s="1"/>
  <c r="G626" i="1" s="1"/>
  <c r="J626" i="1" s="1"/>
  <c r="C5" i="10"/>
  <c r="G16" i="2"/>
  <c r="H433" i="1"/>
  <c r="D102" i="2"/>
  <c r="I139" i="1"/>
  <c r="I192" i="1"/>
  <c r="G629" i="1" s="1"/>
  <c r="J629" i="1" s="1"/>
  <c r="G570" i="1"/>
  <c r="I433" i="1"/>
  <c r="G433" i="1"/>
  <c r="C38" i="10"/>
  <c r="F111" i="1"/>
  <c r="C35" i="10"/>
  <c r="F102" i="2"/>
  <c r="J45" i="1"/>
  <c r="I551" i="1"/>
  <c r="J640" i="1"/>
  <c r="H632" i="1"/>
  <c r="F61" i="2"/>
  <c r="F62" i="2"/>
  <c r="G549" i="1"/>
  <c r="I361" i="1"/>
  <c r="G633" i="1"/>
  <c r="J633" i="1" s="1"/>
  <c r="L359" i="1"/>
  <c r="H660" i="1" s="1"/>
  <c r="C24" i="10"/>
  <c r="E16" i="13"/>
  <c r="C16" i="13"/>
  <c r="D19" i="13"/>
  <c r="C19" i="13"/>
  <c r="G157" i="2"/>
  <c r="C23" i="10"/>
  <c r="C112" i="2"/>
  <c r="C129" i="2"/>
  <c r="C32" i="10"/>
  <c r="C130" i="2"/>
  <c r="E124" i="2"/>
  <c r="E120" i="2"/>
  <c r="E102" i="2"/>
  <c r="F660" i="1"/>
  <c r="D29" i="13"/>
  <c r="C29" i="13" s="1"/>
  <c r="L228" i="1"/>
  <c r="G659" i="1" s="1"/>
  <c r="E8" i="13"/>
  <c r="C119" i="2"/>
  <c r="C141" i="2"/>
  <c r="C26" i="10"/>
  <c r="G111" i="1"/>
  <c r="G192" i="1" s="1"/>
  <c r="G627" i="1" s="1"/>
  <c r="J627" i="1" s="1"/>
  <c r="D55" i="2"/>
  <c r="D62" i="2" s="1"/>
  <c r="H475" i="1"/>
  <c r="H623" i="1" s="1"/>
  <c r="K499" i="1"/>
  <c r="G155" i="2"/>
  <c r="F31" i="2"/>
  <c r="F50" i="2" s="1"/>
  <c r="F18" i="2"/>
  <c r="C25" i="10"/>
  <c r="G662" i="1"/>
  <c r="L336" i="1"/>
  <c r="J10" i="1"/>
  <c r="G9" i="2"/>
  <c r="H646" i="1"/>
  <c r="C21" i="10"/>
  <c r="C123" i="2"/>
  <c r="G648" i="1"/>
  <c r="J648" i="1" s="1"/>
  <c r="D15" i="13"/>
  <c r="C15" i="13"/>
  <c r="C12" i="10"/>
  <c r="C110" i="2"/>
  <c r="C8" i="13"/>
  <c r="D126" i="2"/>
  <c r="D127" i="2"/>
  <c r="D144" i="2" s="1"/>
  <c r="K549" i="1"/>
  <c r="G44" i="2"/>
  <c r="F460" i="1"/>
  <c r="H638" i="1" s="1"/>
  <c r="J47" i="1"/>
  <c r="G46" i="2" s="1"/>
  <c r="G460" i="1"/>
  <c r="H639" i="1"/>
  <c r="J639" i="1" s="1"/>
  <c r="I445" i="1"/>
  <c r="G641" i="1" s="1"/>
  <c r="J9" i="1"/>
  <c r="J19" i="1" s="1"/>
  <c r="G620" i="1" s="1"/>
  <c r="F445" i="1"/>
  <c r="G638" i="1"/>
  <c r="J638" i="1" s="1"/>
  <c r="I451" i="1"/>
  <c r="J32" i="1"/>
  <c r="G23" i="2"/>
  <c r="L392" i="1"/>
  <c r="C137" i="2"/>
  <c r="E90" i="2"/>
  <c r="H192" i="1"/>
  <c r="G628" i="1" s="1"/>
  <c r="J628" i="1"/>
  <c r="E118" i="2"/>
  <c r="G31" i="13"/>
  <c r="I337" i="1"/>
  <c r="I351" i="1" s="1"/>
  <c r="E111" i="2"/>
  <c r="G337" i="1"/>
  <c r="G351" i="1"/>
  <c r="F337" i="1"/>
  <c r="F351" i="1"/>
  <c r="L327" i="1"/>
  <c r="E109" i="2"/>
  <c r="J337" i="1"/>
  <c r="J351" i="1"/>
  <c r="E108" i="2"/>
  <c r="L289" i="1"/>
  <c r="L337" i="1" s="1"/>
  <c r="G62" i="2"/>
  <c r="G103" i="2"/>
  <c r="J111" i="1"/>
  <c r="J192" i="1"/>
  <c r="C36" i="10"/>
  <c r="C41" i="10"/>
  <c r="D36" i="10" s="1"/>
  <c r="H51" i="1"/>
  <c r="H618" i="1" s="1"/>
  <c r="J618" i="1" s="1"/>
  <c r="C31" i="2"/>
  <c r="E50" i="2"/>
  <c r="E18" i="2"/>
  <c r="G51" i="1"/>
  <c r="H617" i="1"/>
  <c r="D50" i="2"/>
  <c r="D18" i="2"/>
  <c r="C18" i="2"/>
  <c r="G645" i="1"/>
  <c r="G630" i="1"/>
  <c r="J630" i="1" s="1"/>
  <c r="D38" i="10"/>
  <c r="D37" i="10"/>
  <c r="D40" i="10"/>
  <c r="D39" i="10"/>
  <c r="D35" i="10"/>
  <c r="J617" i="1"/>
  <c r="D41" i="10"/>
  <c r="L418" i="1"/>
  <c r="K433" i="1"/>
  <c r="G133" i="2" s="1"/>
  <c r="G143" i="2" s="1"/>
  <c r="G144" i="2" s="1"/>
  <c r="E134" i="2"/>
  <c r="E143" i="2"/>
  <c r="D31" i="13"/>
  <c r="C31" i="13"/>
  <c r="C10" i="10"/>
  <c r="H256" i="1"/>
  <c r="H270" i="1" s="1"/>
  <c r="I661" i="1"/>
  <c r="C122" i="2"/>
  <c r="E13" i="13"/>
  <c r="D14" i="13"/>
  <c r="C14" i="13"/>
  <c r="C20" i="10"/>
  <c r="C19" i="10"/>
  <c r="C13" i="13"/>
  <c r="G33" i="13"/>
  <c r="C118" i="2"/>
  <c r="D7" i="13"/>
  <c r="C7" i="13" s="1"/>
  <c r="C16" i="10"/>
  <c r="D6" i="13"/>
  <c r="C6" i="13"/>
  <c r="C15" i="10"/>
  <c r="G256" i="1"/>
  <c r="G270" i="1" s="1"/>
  <c r="D12" i="13"/>
  <c r="C12" i="13" s="1"/>
  <c r="C120" i="2"/>
  <c r="C127" i="2" s="1"/>
  <c r="J256" i="1"/>
  <c r="J270" i="1" s="1"/>
  <c r="L210" i="1"/>
  <c r="C11" i="10"/>
  <c r="F659" i="1"/>
  <c r="F663" i="1" s="1"/>
  <c r="H647" i="1"/>
  <c r="D5" i="13"/>
  <c r="L246" i="1"/>
  <c r="C111" i="2"/>
  <c r="H659" i="1"/>
  <c r="D33" i="13"/>
  <c r="D36" i="13"/>
  <c r="C5" i="13"/>
  <c r="I659" i="1"/>
  <c r="K597" i="1"/>
  <c r="G646" i="1"/>
  <c r="J646" i="1" s="1"/>
  <c r="I662" i="1"/>
  <c r="H663" i="1"/>
  <c r="L613" i="1"/>
  <c r="F33" i="13"/>
  <c r="C22" i="13"/>
  <c r="J647" i="1"/>
  <c r="H666" i="1"/>
  <c r="H671" i="1"/>
  <c r="C6" i="10" s="1"/>
  <c r="J551" i="1"/>
  <c r="L543" i="1"/>
  <c r="K550" i="1"/>
  <c r="I544" i="1"/>
  <c r="G551" i="1"/>
  <c r="L528" i="1"/>
  <c r="H544" i="1"/>
  <c r="G544" i="1"/>
  <c r="F544" i="1"/>
  <c r="F551" i="1"/>
  <c r="L523" i="1"/>
  <c r="K548" i="1"/>
  <c r="K551" i="1" s="1"/>
  <c r="L544" i="1"/>
  <c r="A31" i="12"/>
  <c r="A22" i="12"/>
  <c r="G621" i="1"/>
  <c r="J621" i="1" s="1"/>
  <c r="C50" i="2"/>
  <c r="J616" i="1"/>
  <c r="F671" i="1" l="1"/>
  <c r="C4" i="10" s="1"/>
  <c r="F666" i="1"/>
  <c r="L256" i="1"/>
  <c r="L270" i="1" s="1"/>
  <c r="G631" i="1" s="1"/>
  <c r="J631" i="1" s="1"/>
  <c r="E33" i="13"/>
  <c r="D35" i="13" s="1"/>
  <c r="E103" i="2"/>
  <c r="C138" i="2"/>
  <c r="L407" i="1"/>
  <c r="G8" i="2"/>
  <c r="G18" i="2" s="1"/>
  <c r="G660" i="1"/>
  <c r="I660" i="1" s="1"/>
  <c r="I663" i="1" s="1"/>
  <c r="L361" i="1"/>
  <c r="H33" i="13"/>
  <c r="L432" i="1"/>
  <c r="L433" i="1" s="1"/>
  <c r="G637" i="1" s="1"/>
  <c r="J637" i="1" s="1"/>
  <c r="F407" i="1"/>
  <c r="H642" i="1" s="1"/>
  <c r="J642" i="1" s="1"/>
  <c r="J623" i="1"/>
  <c r="E163" i="2"/>
  <c r="K502" i="1"/>
  <c r="F77" i="2"/>
  <c r="F80" i="2" s="1"/>
  <c r="F103" i="2" s="1"/>
  <c r="H551" i="1"/>
  <c r="C140" i="2"/>
  <c r="A40" i="12"/>
  <c r="L350" i="1"/>
  <c r="L351" i="1" s="1"/>
  <c r="G632" i="1" s="1"/>
  <c r="J632" i="1" s="1"/>
  <c r="E113" i="2"/>
  <c r="E114" i="2" s="1"/>
  <c r="E144" i="2" s="1"/>
  <c r="E122" i="2"/>
  <c r="E127" i="2" s="1"/>
  <c r="C18" i="10"/>
  <c r="C108" i="2"/>
  <c r="C114" i="2" s="1"/>
  <c r="K256" i="1"/>
  <c r="K270" i="1" s="1"/>
  <c r="I256" i="1"/>
  <c r="I270" i="1" s="1"/>
  <c r="G163" i="2"/>
  <c r="F143" i="2"/>
  <c r="F144" i="2" s="1"/>
  <c r="F90" i="2"/>
  <c r="D80" i="2"/>
  <c r="D103" i="2" s="1"/>
  <c r="J48" i="1"/>
  <c r="I459" i="1"/>
  <c r="I460" i="1" s="1"/>
  <c r="H641" i="1" s="1"/>
  <c r="J641" i="1" s="1"/>
  <c r="L381" i="1"/>
  <c r="G635" i="1" s="1"/>
  <c r="J635" i="1" s="1"/>
  <c r="A13" i="12"/>
  <c r="K337" i="1"/>
  <c r="K351" i="1" s="1"/>
  <c r="I666" i="1" l="1"/>
  <c r="I671" i="1"/>
  <c r="C7" i="10" s="1"/>
  <c r="G663" i="1"/>
  <c r="C143" i="2"/>
  <c r="C144" i="2" s="1"/>
  <c r="J50" i="1"/>
  <c r="G47" i="2"/>
  <c r="G49" i="2" s="1"/>
  <c r="G50" i="2" s="1"/>
  <c r="C27" i="10"/>
  <c r="G634" i="1"/>
  <c r="J634" i="1" s="1"/>
  <c r="H645" i="1"/>
  <c r="J645" i="1" s="1"/>
  <c r="G636" i="1"/>
  <c r="J636" i="1" s="1"/>
  <c r="C28" i="10" l="1"/>
  <c r="G625" i="1"/>
  <c r="J51" i="1"/>
  <c r="H620" i="1" s="1"/>
  <c r="J620" i="1" s="1"/>
  <c r="G671" i="1"/>
  <c r="G666" i="1"/>
  <c r="C30" i="10" l="1"/>
  <c r="D16" i="10"/>
  <c r="D26" i="10"/>
  <c r="D24" i="10"/>
  <c r="D19" i="10"/>
  <c r="D15" i="10"/>
  <c r="D25" i="10"/>
  <c r="D11" i="10"/>
  <c r="D23" i="10"/>
  <c r="D20" i="10"/>
  <c r="D17" i="10"/>
  <c r="D12" i="10"/>
  <c r="D21" i="10"/>
  <c r="D10" i="10"/>
  <c r="D22" i="10"/>
  <c r="D13" i="10"/>
  <c r="D18" i="10"/>
  <c r="J625" i="1"/>
  <c r="H655" i="1"/>
  <c r="D2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<sst xmlns="http://schemas.openxmlformats.org/spreadsheetml/2006/main" count="3944" uniqueCount="910">
  <si>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</si>
  <si>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</si>
  <si>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</si>
  <si>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</si>
  <si>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</si>
  <si>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</si>
  <si>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</si>
  <si>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</si>
  <si>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</si>
  <si>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</si>
  <si>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</si>
  <si>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</si>
  <si>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</si>
  <si>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</si>
  <si>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</si>
  <si>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</si>
  <si>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</si>
  <si>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</si>
  <si>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</si>
  <si>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</si>
  <si>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</si>
  <si>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</si>
  <si>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</si>
  <si>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</si>
  <si>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</si>
  <si>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</si>
  <si>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</si>
  <si>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</si>
  <si>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</si>
  <si>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</si>
  <si>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</si>
  <si>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</si>
  <si>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</si>
  <si>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</si>
  <si>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</si>
  <si>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</si>
  <si>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</si>
  <si>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</si>
  <si>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</si>
  <si>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</si>
  <si>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</si>
  <si>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</si>
  <si>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</si>
  <si>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</si>
  <si>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</si>
  <si>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</si>
  <si>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</si>
  <si>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</si>
  <si>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</si>
  <si>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</si>
  <si>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</si>
  <si>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</si>
  <si>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</si>
  <si>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</si>
  <si>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</si>
  <si>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</si>
  <si>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</si>
  <si>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</si>
  <si>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</si>
  <si>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</si>
  <si>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</si>
  <si>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</si>
  <si>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</si>
  <si>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</si>
  <si>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</si>
  <si>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</si>
  <si>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</si>
  <si>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</si>
  <si>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</si>
  <si>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</si>
  <si>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</si>
  <si>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</si>
  <si>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</si>
  <si>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</si>
  <si>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</si>
  <si>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</si>
  <si>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</si>
  <si>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</si>
  <si>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</si>
  <si>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</si>
  <si>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</si>
  <si>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</si>
  <si>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</si>
  <si>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</si>
  <si>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</si>
  <si>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</si>
  <si>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</si>
  <si>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</si>
  <si>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</si>
  <si>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</si>
  <si>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</si>
  <si>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</si>
  <si>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</si>
  <si>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</si>
  <si>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</si>
  <si>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</si>
  <si>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</si>
  <si>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</si>
  <si>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</si>
  <si>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</si>
  <si>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</si>
  <si>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</si>
  <si>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</si>
  <si>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</si>
  <si>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</si>
  <si>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</si>
  <si>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</si>
  <si>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</si>
  <si>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</si>
  <si>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</si>
  <si>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</si>
  <si>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</si>
  <si>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</si>
  <si>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</si>
  <si>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</si>
  <si>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</si>
  <si>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</si>
  <si>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</si>
  <si>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</si>
  <si>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</si>
  <si>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</si>
  <si>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</si>
  <si>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</si>
  <si>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</si>
  <si>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</si>
  <si>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</si>
  <si>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</si>
  <si>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</si>
  <si>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</si>
  <si>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</si>
  <si>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</si>
  <si>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</si>
  <si>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</si>
  <si>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</si>
  <si>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</si>
  <si>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</si>
  <si>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</si>
  <si>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</si>
  <si>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</si>
  <si>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</si>
  <si>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</si>
  <si>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</si>
  <si>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</si>
  <si>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</si>
  <si>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</si>
  <si>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</si>
  <si>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</si>
  <si>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</si>
  <si>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</si>
  <si>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</si>
  <si>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</si>
  <si>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</si>
  <si>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</si>
  <si>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</si>
  <si>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</si>
  <si>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</si>
  <si>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</si>
  <si>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</si>
  <si>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</si>
  <si>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</si>
  <si>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</si>
  <si>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</si>
  <si>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</si>
  <si>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</si>
  <si>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</si>
  <si>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</si>
  <si>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</si>
  <si>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</si>
  <si>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</si>
  <si>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</si>
  <si>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</si>
  <si>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</si>
  <si>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</si>
  <si>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</si>
  <si>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</si>
  <si>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</si>
  <si>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</si>
  <si>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</si>
  <si>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</si>
  <si>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</si>
  <si>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</si>
  <si>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</si>
  <si>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</si>
  <si>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</si>
  <si>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</si>
  <si>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</si>
  <si>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</si>
  <si>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</si>
  <si>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</si>
  <si>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</si>
  <si>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</si>
  <si>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</si>
  <si>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</si>
  <si>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</si>
  <si>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</si>
  <si>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</si>
  <si>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</si>
  <si>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</si>
  <si>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</si>
  <si>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</si>
  <si>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</si>
  <si>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</si>
  <si>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</si>
  <si>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</si>
  <si>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</si>
  <si>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</si>
  <si>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</si>
  <si>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</si>
  <si>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</si>
  <si>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</si>
  <si>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</si>
  <si>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</si>
  <si>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</si>
  <si>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</si>
  <si>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</si>
  <si>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</si>
  <si>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</si>
  <si>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</si>
  <si>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</si>
  <si>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</si>
  <si>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</si>
  <si>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</si>
  <si>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</si>
  <si>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</si>
  <si>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</si>
  <si>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</si>
  <si>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</si>
  <si>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</si>
  <si>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</si>
  <si>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</si>
  <si>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</si>
  <si>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</si>
  <si>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</si>
  <si>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</si>
  <si>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</si>
  <si>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</si>
  <si>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</si>
  <si>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</si>
  <si>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</si>
  <si>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</si>
  <si>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</si>
  <si>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</si>
  <si>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</si>
  <si>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</si>
  <si>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</si>
  <si>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</si>
  <si>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</si>
  <si>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</si>
  <si>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</si>
  <si>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</si>
  <si>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</si>
  <si>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</si>
  <si>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</si>
  <si>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</si>
  <si>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</si>
  <si>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</si>
  <si>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</si>
  <si>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</si>
  <si>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</si>
  <si>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</si>
  <si>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</si>
  <si>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</si>
  <si>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</si>
  <si>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</si>
  <si>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</si>
  <si>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</si>
  <si>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</si>
  <si>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</si>
  <si>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</si>
  <si>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</si>
  <si>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</si>
  <si>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</si>
  <si>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</si>
  <si>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</si>
  <si>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</si>
  <si>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</si>
  <si>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</si>
  <si>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</si>
  <si>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</si>
  <si>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</si>
  <si>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</si>
  <si>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</si>
  <si>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</si>
  <si>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</si>
  <si>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</si>
  <si>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</si>
  <si>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</si>
  <si>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</si>
  <si>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</si>
  <si>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</si>
  <si>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</si>
  <si>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</si>
  <si>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</si>
  <si>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</si>
  <si>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</si>
  <si>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</si>
  <si>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</si>
  <si>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</si>
  <si>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</si>
  <si>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</si>
  <si>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</si>
  <si>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</si>
  <si>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</si>
  <si>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</si>
  <si>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</si>
  <si>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</si>
  <si>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</si>
  <si>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</si>
  <si>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</si>
  <si>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</si>
  <si>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</si>
  <si>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</si>
  <si>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</si>
  <si>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</si>
  <si>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</si>
  <si>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</si>
  <si>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</si>
  <si>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</si>
  <si>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</si>
  <si>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</si>
  <si>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</si>
  <si>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</si>
  <si>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</si>
  <si>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</si>
  <si>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</si>
  <si>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</si>
  <si>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</si>
  <si>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</si>
  <si>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</si>
  <si>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</si>
  <si>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</si>
  <si>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</si>
  <si>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</si>
  <si>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</si>
  <si>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</si>
  <si>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</si>
  <si>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</si>
  <si>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</si>
  <si>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</si>
  <si>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</si>
  <si>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</si>
  <si>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</si>
  <si>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</si>
  <si>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</si>
  <si>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</si>
  <si>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</si>
  <si>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</si>
  <si>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</si>
  <si>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</si>
  <si>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</si>
  <si>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</si>
  <si>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</si>
  <si>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</si>
  <si>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</si>
  <si>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</si>
  <si>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</si>
  <si>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</si>
  <si>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</si>
  <si>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</si>
  <si>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</si>
  <si>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</si>
  <si>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</si>
  <si>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</si>
  <si>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</si>
  <si>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</si>
  <si>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</si>
  <si>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</si>
  <si>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</si>
  <si>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</si>
  <si>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</si>
  <si>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</si>
  <si>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</si>
  <si>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</si>
  <si>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</si>
  <si>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</si>
  <si>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</si>
  <si>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</si>
  <si>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</si>
  <si>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</si>
  <si>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</si>
  <si>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</si>
  <si>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</si>
  <si>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</si>
  <si>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</si>
  <si>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</si>
  <si>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</si>
  <si>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</si>
  <si>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</si>
  <si>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</si>
  <si>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</si>
  <si>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</si>
  <si>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</si>
  <si>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</si>
  <si>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</si>
  <si>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</si>
  <si>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</si>
  <si>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</si>
  <si>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</si>
  <si>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</si>
  <si>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</si>
  <si>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</si>
  <si>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</si>
  <si>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</si>
  <si>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</si>
  <si>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</si>
  <si>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</si>
  <si>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</si>
  <si>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</si>
  <si>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</si>
  <si>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</si>
  <si>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</si>
  <si>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</si>
  <si>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</si>
  <si>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</si>
  <si>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</si>
  <si>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</si>
  <si>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</si>
  <si>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</si>
  <si>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</si>
  <si>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</si>
  <si>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</si>
  <si>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</si>
  <si>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</si>
  <si>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</si>
  <si>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</si>
  <si>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</si>
  <si>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</si>
  <si>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</si>
  <si>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</si>
  <si>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</si>
  <si>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</si>
  <si>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</si>
  <si>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</si>
  <si>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</si>
  <si>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</si>
  <si>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</si>
  <si>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</si>
  <si>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</si>
  <si>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</si>
  <si>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</si>
  <si>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</si>
  <si>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</si>
  <si>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</si>
  <si>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</si>
  <si>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</si>
  <si>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</si>
  <si>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</si>
  <si>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</si>
  <si>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</si>
  <si>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</si>
  <si>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</si>
  <si>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</si>
  <si>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</si>
  <si>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</si>
  <si>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</si>
  <si>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</si>
  <si>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</si>
  <si>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</si>
  <si>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</si>
  <si>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</si>
  <si>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</si>
  <si>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</si>
  <si>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</si>
  <si>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</si>
  <si>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</si>
  <si>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</si>
  <si>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</si>
  <si>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</si>
  <si>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</si>
  <si>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</si>
  <si>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</si>
  <si>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</si>
  <si>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</si>
  <si>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</si>
  <si>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</si>
  <si>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</si>
  <si>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</si>
  <si>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</si>
  <si>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</si>
  <si>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</si>
  <si>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</si>
  <si>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</si>
  <si>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</si>
  <si>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</si>
  <si>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</si>
  <si>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</si>
  <si>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</si>
  <si>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</si>
  <si>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</si>
  <si>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</si>
  <si>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</si>
  <si>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</si>
  <si>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</si>
  <si>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</si>
  <si>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</si>
  <si>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</si>
  <si>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</si>
  <si>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</si>
  <si>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</si>
  <si>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</si>
  <si>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</si>
  <si>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</si>
  <si>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</si>
  <si>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</si>
  <si>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</si>
  <si>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</si>
  <si>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</si>
  <si>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</si>
  <si>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</si>
  <si>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</si>
  <si>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</si>
  <si>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</si>
  <si>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</si>
  <si>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</si>
  <si>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</si>
  <si>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</si>
  <si>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</si>
  <si>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</si>
  <si>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</si>
  <si>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</si>
  <si>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</si>
  <si>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</si>
  <si>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</si>
  <si>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</si>
  <si>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</si>
  <si>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</si>
  <si>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</si>
  <si>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</si>
  <si>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</si>
  <si>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</si>
  <si>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</si>
  <si>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</si>
  <si>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</si>
  <si>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</si>
  <si>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</si>
  <si>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</si>
  <si>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</si>
  <si>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</si>
  <si>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</si>
  <si>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</si>
  <si>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</si>
  <si>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</si>
  <si>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</si>
  <si>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</si>
  <si>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</si>
  <si>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</si>
  <si>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</si>
  <si>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</si>
  <si>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</si>
  <si>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</si>
  <si>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</si>
  <si>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</si>
  <si>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</si>
  <si>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</si>
  <si>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</si>
  <si>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</si>
  <si>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</si>
  <si>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</si>
  <si>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</si>
  <si>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</si>
  <si>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</si>
  <si>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</si>
  <si>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</si>
  <si>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</si>
  <si>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</si>
  <si>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</si>
  <si>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</si>
  <si>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</si>
  <si>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</si>
  <si>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</si>
  <si>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</si>
  <si>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</si>
  <si>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</si>
  <si>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</si>
  <si>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</si>
  <si>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</si>
  <si>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</si>
  <si>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</si>
  <si>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</si>
  <si>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</si>
  <si>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</si>
  <si>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</si>
  <si>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</si>
  <si>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</si>
  <si>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</si>
  <si>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</si>
  <si>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</si>
  <si>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</si>
  <si>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</si>
  <si>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</si>
  <si>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</si>
  <si>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</si>
  <si>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</si>
  <si>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</si>
  <si>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</si>
  <si>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</si>
  <si>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</si>
  <si>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</si>
  <si>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</si>
  <si>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</si>
  <si>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</si>
  <si>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</si>
  <si>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</si>
  <si>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</si>
  <si>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</si>
  <si>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</si>
  <si>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</si>
  <si>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</si>
  <si>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</si>
  <si>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</si>
  <si>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</si>
  <si>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</si>
  <si>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</si>
  <si>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</si>
  <si>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</si>
  <si>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</si>
  <si>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</si>
  <si>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</si>
  <si>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</si>
  <si>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</si>
  <si>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</si>
  <si>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</si>
  <si>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</si>
  <si>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</si>
  <si>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</si>
  <si>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</si>
  <si>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</si>
  <si>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</si>
  <si>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</si>
  <si>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</si>
  <si>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</si>
  <si>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</si>
  <si>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</si>
  <si>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</si>
  <si>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</si>
  <si>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</si>
  <si>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</si>
  <si>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</si>
  <si>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</si>
  <si>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</si>
  <si>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</si>
  <si>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</si>
  <si>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</si>
  <si>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</si>
  <si>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</si>
  <si>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</si>
  <si>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</si>
  <si>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</si>
  <si>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</si>
  <si>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</si>
  <si>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</si>
  <si>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</si>
  <si>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</si>
  <si>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</si>
  <si>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</si>
  <si>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</si>
  <si>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</si>
  <si>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</si>
  <si>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</si>
  <si>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</si>
  <si>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</si>
  <si>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</si>
  <si>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</si>
  <si>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</si>
  <si>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</si>
  <si>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</si>
  <si>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</si>
  <si>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</si>
  <si>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</si>
  <si>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</si>
  <si>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</si>
  <si>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</si>
  <si>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</si>
  <si>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</si>
  <si>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</si>
  <si>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</si>
  <si>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</si>
  <si>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</si>
  <si>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</si>
  <si>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</si>
  <si>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</si>
  <si>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</si>
  <si>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</si>
  <si>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</si>
  <si>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</si>
  <si>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</si>
  <si>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</si>
  <si>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</si>
  <si>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</si>
  <si>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</si>
  <si>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</si>
  <si>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</si>
  <si>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</si>
  <si>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</si>
  <si>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</si>
  <si>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</si>
  <si>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</si>
  <si>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</si>
  <si>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</si>
  <si>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</si>
  <si>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</si>
  <si>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</si>
  <si>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</si>
  <si>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</si>
  <si>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</si>
  <si>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</si>
  <si>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</si>
  <si>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</si>
  <si>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</si>
  <si>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</si>
  <si>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</si>
  <si>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</si>
  <si>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</si>
  <si>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</si>
  <si>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</si>
  <si>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</si>
  <si>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</si>
  <si>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</si>
  <si>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</si>
  <si>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</si>
  <si>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</si>
  <si>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</si>
  <si>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</si>
  <si>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</si>
  <si>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</si>
  <si>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</si>
  <si>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</si>
  <si>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</si>
  <si>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</si>
  <si>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</si>
  <si>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</si>
  <si>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</si>
  <si>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</si>
  <si>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</si>
  <si>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</si>
  <si>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</si>
  <si>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</si>
  <si>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</si>
  <si>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</si>
  <si>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</si>
  <si>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</si>
  <si>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</si>
  <si>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</si>
  <si>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</si>
  <si>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</si>
  <si>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</si>
  <si>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</si>
  <si>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</si>
  <si>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</si>
  <si>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</si>
  <si>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</si>
  <si>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</si>
  <si>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</si>
  <si>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</si>
  <si>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</si>
  <si>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</si>
  <si>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</si>
  <si>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</si>
  <si>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</si>
  <si>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</si>
  <si>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</si>
  <si>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</si>
  <si>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</si>
  <si>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</si>
  <si>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</si>
  <si>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</si>
  <si>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</si>
  <si>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</si>
  <si>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</si>
  <si>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</si>
  <si>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</si>
  <si>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</si>
  <si>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</si>
  <si>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</si>
  <si>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</si>
  <si>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</si>
  <si>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</si>
  <si>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</si>
  <si>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</si>
  <si>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</si>
  <si>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</si>
  <si>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</si>
  <si>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</si>
  <si>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</si>
  <si>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</si>
  <si>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</si>
  <si>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</si>
  <si>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</si>
  <si>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</si>
  <si>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</si>
  <si>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</si>
  <si>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</si>
  <si>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</si>
  <si>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</si>
  <si>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</si>
  <si>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</si>
  <si>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</si>
  <si>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</si>
  <si>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</si>
  <si>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</si>
  <si>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</si>
  <si>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</si>
  <si>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</si>
  <si>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</si>
  <si>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</si>
  <si>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</si>
  <si>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</si>
  <si>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</si>
  <si>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</si>
  <si>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</si>
  <si>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</si>
  <si>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</si>
  <si>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</si>
  <si>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</si>
  <si>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</si>
  <si>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</si>
  <si>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</si>
  <si>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</si>
  <si>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</si>
  <si>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</si>
  <si>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</si>
  <si>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</si>
  <si>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</si>
  <si>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</si>
  <si>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</si>
  <si>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</si>
  <si>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</si>
  <si>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</si>
  <si>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</si>
  <si>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</si>
  <si>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</si>
  <si>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</si>
  <si>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</si>
  <si>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</si>
  <si>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</si>
  <si>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</si>
  <si>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</si>
  <si>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</si>
  <si>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</si>
  <si>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</si>
  <si>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</si>
  <si>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</si>
  <si>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</si>
  <si>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</si>
  <si>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</si>
  <si>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</si>
  <si>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</si>
  <si>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</si>
  <si>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</si>
  <si>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</si>
  <si>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</si>
  <si>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</si>
  <si>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</si>
  <si>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</si>
  <si>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</si>
  <si>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</si>
  <si>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</si>
  <si>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</si>
  <si>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</si>
  <si>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</si>
  <si>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</si>
  <si>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</si>
  <si>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</si>
  <si>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</si>
  <si>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</si>
  <si>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</si>
  <si>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</si>
  <si>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</si>
  <si>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</si>
  <si>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</si>
  <si>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</si>
  <si>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</si>
  <si>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</si>
  <si>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</si>
  <si>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</si>
  <si>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</si>
  <si>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</si>
  <si>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</si>
  <si>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</si>
  <si>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</si>
  <si>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</si>
  <si>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</si>
  <si>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</si>
  <si>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</si>
  <si>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</si>
  <si>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</si>
  <si>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</si>
  <si>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</si>
  <si>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</si>
  <si>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</si>
  <si>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</si>
  <si>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</si>
  <si>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</si>
  <si>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</si>
  <si>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</si>
  <si>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</si>
  <si>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</si>
  <si>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</si>
  <si>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</si>
  <si>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</si>
  <si>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</si>
  <si>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</si>
  <si>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</si>
  <si>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</si>
  <si>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</si>
  <si>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</si>
  <si>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</si>
  <si>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</si>
  <si>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</si>
  <si>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Newmarket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</si>
</sst>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399</v>
      </c>
      <c r="C2" s="21">
        <v>399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540832.44999999995</v>
      </c>
      <c r="G9" s="18"/>
      <c r="H9" s="18"/>
      <c r="I9" s="18"/>
      <c r="J9" s="67">
        <f>SUM(I438)</f>
        <v>954792.61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96067.67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11401.07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74890.7</v>
      </c>
      <c r="G14" s="18">
        <v>10353.02</v>
      </c>
      <c r="H14" s="18">
        <f>102406.98+10164.15</f>
        <v>112571.12999999999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10744.4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f>-1819.43-733.81</f>
        <v>-2553.2399999999998</v>
      </c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711790.82</v>
      </c>
      <c r="G19" s="41">
        <f>SUM(G9:G18)</f>
        <v>29945.25</v>
      </c>
      <c r="H19" s="41">
        <f>SUM(H9:H18)</f>
        <v>112571.12999999999</v>
      </c>
      <c r="I19" s="41">
        <f>SUM(I9:I18)</f>
        <v>0</v>
      </c>
      <c r="J19" s="41">
        <f>SUM(J9:J18)</f>
        <v>954792.61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80841.759999999995</v>
      </c>
      <c r="G22" s="18"/>
      <c r="H22" s="18">
        <f>102406.98</f>
        <v>102406.98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92255.66+9332.9</f>
        <v>101588.56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330470.40999999997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512900.73</v>
      </c>
      <c r="G32" s="41">
        <f>SUM(G22:G31)</f>
        <v>0</v>
      </c>
      <c r="H32" s="41">
        <f>SUM(H22:H31)</f>
        <v>102406.98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954792.61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29945.25</v>
      </c>
      <c r="H48" s="18">
        <v>10164.15</v>
      </c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48890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198890</v>
      </c>
      <c r="G50" s="41">
        <f>SUM(G35:G49)</f>
        <v>29945.25</v>
      </c>
      <c r="H50" s="41">
        <f>SUM(H35:H49)</f>
        <v>10164.15</v>
      </c>
      <c r="I50" s="41">
        <f>SUM(I35:I49)</f>
        <v>0</v>
      </c>
      <c r="J50" s="41">
        <f>SUM(J35:J49)</f>
        <v>954792.61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711790.73</v>
      </c>
      <c r="G51" s="41">
        <f>G50+G32</f>
        <v>29945.25</v>
      </c>
      <c r="H51" s="41">
        <f>H50+H32</f>
        <v>112571.12999999999</v>
      </c>
      <c r="I51" s="41">
        <f>I50+I32</f>
        <v>0</v>
      </c>
      <c r="J51" s="41">
        <f>J50+J32</f>
        <v>954792.61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10492953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10492953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14575.18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1890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16465.18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8620.73</v>
      </c>
      <c r="G95" s="18"/>
      <c r="H95" s="18"/>
      <c r="I95" s="18"/>
      <c r="J95" s="18">
        <v>224.75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147737.98000000001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7312.64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7259.48</v>
      </c>
      <c r="G109" s="18">
        <v>654.12</v>
      </c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23192.85</v>
      </c>
      <c r="G110" s="41">
        <f>SUM(G95:G109)</f>
        <v>148392.1</v>
      </c>
      <c r="H110" s="41">
        <f>SUM(H95:H109)</f>
        <v>0</v>
      </c>
      <c r="I110" s="41">
        <f>SUM(I95:I109)</f>
        <v>0</v>
      </c>
      <c r="J110" s="41">
        <f>SUM(J95:J109)</f>
        <v>224.75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10532611.029999999</v>
      </c>
      <c r="G111" s="41">
        <f>G59+G110</f>
        <v>148392.1</v>
      </c>
      <c r="H111" s="41">
        <f>H59+H78+H93+H110</f>
        <v>0</v>
      </c>
      <c r="I111" s="41">
        <f>I59+I110</f>
        <v>0</v>
      </c>
      <c r="J111" s="41">
        <f>J59+J110</f>
        <v>224.75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2280088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1806155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4086243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85117.18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9093.16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4376.43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94210.34</v>
      </c>
      <c r="G135" s="41">
        <f>SUM(G122:G134)</f>
        <v>4376.43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4180453.34</v>
      </c>
      <c r="G139" s="41">
        <f>G120+SUM(G135:G136)</f>
        <v>4376.43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>
        <v>17002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17002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127164.53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54630.15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129716.82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290117.28000000003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248557.51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248557.51</v>
      </c>
      <c r="G161" s="41">
        <f>SUM(G149:G160)</f>
        <v>129716.82</v>
      </c>
      <c r="H161" s="41">
        <f>SUM(H149:H160)</f>
        <v>471911.96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29075</v>
      </c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248557.51</v>
      </c>
      <c r="G168" s="41">
        <f>G146+G161+SUM(G162:G167)</f>
        <v>146718.82</v>
      </c>
      <c r="H168" s="41">
        <f>H146+H161+SUM(H162:H167)</f>
        <v>500986.96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422.62</v>
      </c>
      <c r="H178" s="18"/>
      <c r="I178" s="18"/>
      <c r="J178" s="18">
        <v>769270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187.87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187.87</v>
      </c>
      <c r="G182" s="41">
        <f>SUM(G178:G181)</f>
        <v>422.62</v>
      </c>
      <c r="H182" s="41">
        <f>SUM(H178:H181)</f>
        <v>0</v>
      </c>
      <c r="I182" s="41">
        <f>SUM(I178:I181)</f>
        <v>0</v>
      </c>
      <c r="J182" s="41">
        <f>SUM(J178:J181)</f>
        <v>769270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1366747.9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1366747.9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1366935.77</v>
      </c>
      <c r="G191" s="41">
        <f>G182+SUM(G187:G190)</f>
        <v>422.62</v>
      </c>
      <c r="H191" s="41">
        <f>+H182+SUM(H187:H190)</f>
        <v>0</v>
      </c>
      <c r="I191" s="41">
        <f>I176+I182+SUM(I187:I190)</f>
        <v>0</v>
      </c>
      <c r="J191" s="41">
        <f>J182</f>
        <v>769270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16328557.649999999</v>
      </c>
      <c r="G192" s="47">
        <f>G111+G139+G168+G191</f>
        <v>299909.96999999997</v>
      </c>
      <c r="H192" s="47">
        <f>H111+H139+H168+H191</f>
        <v>500986.96</v>
      </c>
      <c r="I192" s="47">
        <f>I111+I139+I168+I191</f>
        <v>0</v>
      </c>
      <c r="J192" s="47">
        <f>J111+J139+J191</f>
        <v>769494.75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2515742.92</v>
      </c>
      <c r="G196" s="18">
        <v>1257666.6000000001</v>
      </c>
      <c r="H196" s="18">
        <v>296.12</v>
      </c>
      <c r="I196" s="18">
        <v>76938.45</v>
      </c>
      <c r="J196" s="18">
        <v>3646.03</v>
      </c>
      <c r="K196" s="18"/>
      <c r="L196" s="19">
        <f>SUM(F196:K196)</f>
        <v>3854290.12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1256352.8700000001</v>
      </c>
      <c r="G197" s="18">
        <v>506339.21</v>
      </c>
      <c r="H197" s="18">
        <v>328470.17</v>
      </c>
      <c r="I197" s="18">
        <v>5046.09</v>
      </c>
      <c r="J197" s="18">
        <v>2487.0500000000002</v>
      </c>
      <c r="K197" s="18"/>
      <c r="L197" s="19">
        <f>SUM(F197:K197)</f>
        <v>2098695.39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319354.89</v>
      </c>
      <c r="G199" s="18">
        <v>129261.07</v>
      </c>
      <c r="H199" s="18">
        <v>1878</v>
      </c>
      <c r="I199" s="18"/>
      <c r="J199" s="18"/>
      <c r="K199" s="18"/>
      <c r="L199" s="19">
        <f>SUM(F199:K199)</f>
        <v>450493.96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479757.96</v>
      </c>
      <c r="G201" s="18">
        <v>287272.82</v>
      </c>
      <c r="H201" s="18">
        <v>818.24</v>
      </c>
      <c r="I201" s="18">
        <v>5992.65</v>
      </c>
      <c r="J201" s="18"/>
      <c r="K201" s="18"/>
      <c r="L201" s="19">
        <f t="shared" ref="L201:L207" si="0">SUM(F201:K201)</f>
        <v>773841.67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230032.59</v>
      </c>
      <c r="G202" s="18">
        <v>105401.66</v>
      </c>
      <c r="H202" s="18">
        <v>50867.55</v>
      </c>
      <c r="I202" s="18">
        <v>76747.28</v>
      </c>
      <c r="J202" s="18">
        <v>69716.87</v>
      </c>
      <c r="K202" s="18">
        <v>194.62</v>
      </c>
      <c r="L202" s="19">
        <f t="shared" si="0"/>
        <v>532960.56999999995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208791.27</v>
      </c>
      <c r="G203" s="18">
        <v>76525.179999999993</v>
      </c>
      <c r="H203" s="18">
        <v>66323.3</v>
      </c>
      <c r="I203" s="18">
        <v>9936.25</v>
      </c>
      <c r="J203" s="18"/>
      <c r="K203" s="18">
        <v>83677.48</v>
      </c>
      <c r="L203" s="19">
        <f t="shared" si="0"/>
        <v>445253.47999999992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325940.5</v>
      </c>
      <c r="G204" s="18">
        <v>153944.53</v>
      </c>
      <c r="H204" s="18">
        <v>60681.11</v>
      </c>
      <c r="I204" s="18">
        <v>6420.55</v>
      </c>
      <c r="J204" s="18"/>
      <c r="K204" s="18">
        <v>2795.8</v>
      </c>
      <c r="L204" s="19">
        <f t="shared" si="0"/>
        <v>549782.49000000011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135467.12</v>
      </c>
      <c r="G205" s="18">
        <v>40346.17</v>
      </c>
      <c r="H205" s="18">
        <v>9628.83</v>
      </c>
      <c r="I205" s="18">
        <v>6274.57</v>
      </c>
      <c r="J205" s="18"/>
      <c r="K205" s="18">
        <v>825.13</v>
      </c>
      <c r="L205" s="19">
        <f t="shared" si="0"/>
        <v>192541.81999999998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187761.31</v>
      </c>
      <c r="G206" s="18">
        <v>71690.12</v>
      </c>
      <c r="H206" s="18">
        <v>157899.21</v>
      </c>
      <c r="I206" s="18">
        <v>216135.96</v>
      </c>
      <c r="J206" s="18"/>
      <c r="K206" s="18"/>
      <c r="L206" s="19">
        <f t="shared" si="0"/>
        <v>633486.6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5808.47</v>
      </c>
      <c r="G207" s="18">
        <v>885.14</v>
      </c>
      <c r="H207" s="18">
        <v>264614.57</v>
      </c>
      <c r="I207" s="18"/>
      <c r="J207" s="18"/>
      <c r="K207" s="18"/>
      <c r="L207" s="19">
        <f t="shared" si="0"/>
        <v>271308.18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5665009.8999999994</v>
      </c>
      <c r="G210" s="41">
        <f t="shared" si="1"/>
        <v>2629332.5000000005</v>
      </c>
      <c r="H210" s="41">
        <f t="shared" si="1"/>
        <v>941477.09999999986</v>
      </c>
      <c r="I210" s="41">
        <f t="shared" si="1"/>
        <v>403491.79999999993</v>
      </c>
      <c r="J210" s="41">
        <f t="shared" si="1"/>
        <v>75849.95</v>
      </c>
      <c r="K210" s="41">
        <f t="shared" si="1"/>
        <v>87493.03</v>
      </c>
      <c r="L210" s="41">
        <f t="shared" si="1"/>
        <v>9802654.2799999993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1099182.52</v>
      </c>
      <c r="G232" s="18">
        <v>552820.71</v>
      </c>
      <c r="H232" s="18">
        <v>1917.72</v>
      </c>
      <c r="I232" s="18">
        <v>33946.81</v>
      </c>
      <c r="J232" s="18">
        <v>3552.59</v>
      </c>
      <c r="K232" s="18">
        <v>8348</v>
      </c>
      <c r="L232" s="19">
        <f>SUM(F232:K232)</f>
        <v>1699768.35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518889.42</v>
      </c>
      <c r="G233" s="18">
        <v>191804.12</v>
      </c>
      <c r="H233" s="18">
        <v>267965.53999999998</v>
      </c>
      <c r="I233" s="18">
        <v>2025.33</v>
      </c>
      <c r="J233" s="18">
        <v>675.52</v>
      </c>
      <c r="K233" s="18"/>
      <c r="L233" s="19">
        <f>SUM(F233:K233)</f>
        <v>981359.93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28837.119999999999</v>
      </c>
      <c r="G234" s="18">
        <v>7588.63</v>
      </c>
      <c r="H234" s="18">
        <v>100059.27</v>
      </c>
      <c r="I234" s="18">
        <v>769.76</v>
      </c>
      <c r="J234" s="18"/>
      <c r="K234" s="18"/>
      <c r="L234" s="19">
        <f>SUM(F234:K234)</f>
        <v>137254.78000000003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92234.29</v>
      </c>
      <c r="G235" s="18">
        <v>27083.21</v>
      </c>
      <c r="H235" s="18">
        <v>23812.86</v>
      </c>
      <c r="I235" s="18">
        <v>7620.2</v>
      </c>
      <c r="J235" s="18">
        <v>4290</v>
      </c>
      <c r="K235" s="18">
        <v>6200</v>
      </c>
      <c r="L235" s="19">
        <f>SUM(F235:K235)</f>
        <v>161240.56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254816.37</v>
      </c>
      <c r="G237" s="18">
        <v>90584.18</v>
      </c>
      <c r="H237" s="18">
        <v>1558.01</v>
      </c>
      <c r="I237" s="18">
        <v>4630.0200000000004</v>
      </c>
      <c r="J237" s="18"/>
      <c r="K237" s="18"/>
      <c r="L237" s="19">
        <f t="shared" ref="L237:L243" si="4">SUM(F237:K237)</f>
        <v>351588.58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86198.04</v>
      </c>
      <c r="G238" s="18">
        <v>42296.43</v>
      </c>
      <c r="H238" s="18">
        <v>20645.169999999998</v>
      </c>
      <c r="I238" s="18">
        <v>35559.93</v>
      </c>
      <c r="J238" s="18">
        <v>37244.71</v>
      </c>
      <c r="K238" s="18">
        <v>68.38</v>
      </c>
      <c r="L238" s="19">
        <f t="shared" si="4"/>
        <v>222012.66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73359.100000000006</v>
      </c>
      <c r="G239" s="18">
        <v>26887.22</v>
      </c>
      <c r="H239" s="18">
        <v>23302.78</v>
      </c>
      <c r="I239" s="18">
        <v>3491.12</v>
      </c>
      <c r="J239" s="18">
        <v>0</v>
      </c>
      <c r="K239" s="18">
        <v>29400.19</v>
      </c>
      <c r="L239" s="19">
        <f t="shared" si="4"/>
        <v>156440.41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163641.01</v>
      </c>
      <c r="G240" s="18">
        <v>73697.78</v>
      </c>
      <c r="H240" s="18">
        <v>26698.05</v>
      </c>
      <c r="I240" s="18">
        <v>1717.74</v>
      </c>
      <c r="J240" s="18">
        <v>873</v>
      </c>
      <c r="K240" s="18">
        <v>9020.0400000000009</v>
      </c>
      <c r="L240" s="19">
        <f t="shared" si="4"/>
        <v>275647.62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47596.56</v>
      </c>
      <c r="G241" s="18">
        <v>14175.68</v>
      </c>
      <c r="H241" s="18">
        <v>3383.1</v>
      </c>
      <c r="I241" s="18">
        <v>2204.58</v>
      </c>
      <c r="J241" s="18"/>
      <c r="K241" s="18">
        <v>289.91000000000003</v>
      </c>
      <c r="L241" s="19">
        <f t="shared" si="4"/>
        <v>67649.83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104059.98</v>
      </c>
      <c r="G242" s="18">
        <v>39829.75</v>
      </c>
      <c r="H242" s="18">
        <v>71352.06</v>
      </c>
      <c r="I242" s="18">
        <v>99072.99</v>
      </c>
      <c r="J242" s="18"/>
      <c r="K242" s="18"/>
      <c r="L242" s="19">
        <f t="shared" si="4"/>
        <v>314314.77999999997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162182.15</v>
      </c>
      <c r="I243" s="18"/>
      <c r="J243" s="18"/>
      <c r="K243" s="18"/>
      <c r="L243" s="19">
        <f t="shared" si="4"/>
        <v>162182.15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2468814.41</v>
      </c>
      <c r="G246" s="41">
        <f t="shared" si="5"/>
        <v>1066767.71</v>
      </c>
      <c r="H246" s="41">
        <f t="shared" si="5"/>
        <v>702876.71</v>
      </c>
      <c r="I246" s="41">
        <f t="shared" si="5"/>
        <v>191038.47999999998</v>
      </c>
      <c r="J246" s="41">
        <f t="shared" si="5"/>
        <v>46635.82</v>
      </c>
      <c r="K246" s="41">
        <f t="shared" si="5"/>
        <v>53326.520000000004</v>
      </c>
      <c r="L246" s="41">
        <f t="shared" si="5"/>
        <v>4529459.6500000013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1377412.3</v>
      </c>
      <c r="I254" s="18"/>
      <c r="J254" s="18"/>
      <c r="K254" s="18"/>
      <c r="L254" s="19">
        <f t="shared" si="6"/>
        <v>1377412.3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1377412.3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1377412.3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8133824.3099999996</v>
      </c>
      <c r="G256" s="41">
        <f t="shared" si="8"/>
        <v>3696100.2100000004</v>
      </c>
      <c r="H256" s="41">
        <f t="shared" si="8"/>
        <v>3021766.11</v>
      </c>
      <c r="I256" s="41">
        <f t="shared" si="8"/>
        <v>594530.27999999991</v>
      </c>
      <c r="J256" s="41">
        <f t="shared" si="8"/>
        <v>122485.76999999999</v>
      </c>
      <c r="K256" s="41">
        <f t="shared" si="8"/>
        <v>140819.54999999999</v>
      </c>
      <c r="L256" s="41">
        <f t="shared" si="8"/>
        <v>15709526.23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422.62</v>
      </c>
      <c r="L262" s="19">
        <f>SUM(F262:K262)</f>
        <v>422.62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769270</v>
      </c>
      <c r="L265" s="19">
        <f t="shared" si="9"/>
        <v>769270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769692.62</v>
      </c>
      <c r="L269" s="41">
        <f t="shared" si="9"/>
        <v>769692.62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8133824.3099999996</v>
      </c>
      <c r="G270" s="42">
        <f t="shared" si="11"/>
        <v>3696100.2100000004</v>
      </c>
      <c r="H270" s="42">
        <f t="shared" si="11"/>
        <v>3021766.11</v>
      </c>
      <c r="I270" s="42">
        <f t="shared" si="11"/>
        <v>594530.27999999991</v>
      </c>
      <c r="J270" s="42">
        <f t="shared" si="11"/>
        <v>122485.76999999999</v>
      </c>
      <c r="K270" s="42">
        <f t="shared" si="11"/>
        <v>910512.16999999993</v>
      </c>
      <c r="L270" s="42">
        <f t="shared" si="11"/>
        <v>16479218.85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99834.4</v>
      </c>
      <c r="G275" s="18">
        <v>29723.78</v>
      </c>
      <c r="H275" s="18">
        <v>910.86</v>
      </c>
      <c r="I275" s="18">
        <v>5419.09</v>
      </c>
      <c r="J275" s="18">
        <v>4270.7700000000004</v>
      </c>
      <c r="K275" s="18">
        <v>1500</v>
      </c>
      <c r="L275" s="19">
        <f>SUM(F275:K275)</f>
        <v>141658.9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139576.24</v>
      </c>
      <c r="G276" s="18">
        <v>36262.550000000003</v>
      </c>
      <c r="H276" s="18">
        <v>499.5</v>
      </c>
      <c r="I276" s="18">
        <v>745.22</v>
      </c>
      <c r="J276" s="18">
        <v>4100.8500000000004</v>
      </c>
      <c r="K276" s="18">
        <v>522.71</v>
      </c>
      <c r="L276" s="19">
        <f>SUM(F276:K276)</f>
        <v>181707.06999999998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3569.74</v>
      </c>
      <c r="G278" s="18">
        <v>665.4</v>
      </c>
      <c r="H278" s="18"/>
      <c r="I278" s="18">
        <v>400.23</v>
      </c>
      <c r="J278" s="18"/>
      <c r="K278" s="18"/>
      <c r="L278" s="19">
        <f>SUM(F278:K278)</f>
        <v>4635.369999999999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52106.78</v>
      </c>
      <c r="G280" s="18">
        <v>7847.82</v>
      </c>
      <c r="H280" s="18"/>
      <c r="I280" s="18">
        <v>916</v>
      </c>
      <c r="J280" s="18"/>
      <c r="K280" s="18"/>
      <c r="L280" s="19">
        <f t="shared" ref="L280:L286" si="12">SUM(F280:K280)</f>
        <v>60870.6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5286.32</v>
      </c>
      <c r="G281" s="18">
        <v>942.93</v>
      </c>
      <c r="H281" s="18">
        <v>35314.46</v>
      </c>
      <c r="I281" s="18">
        <v>150.15</v>
      </c>
      <c r="J281" s="18">
        <v>4865</v>
      </c>
      <c r="K281" s="18">
        <v>294.56</v>
      </c>
      <c r="L281" s="19">
        <f t="shared" si="12"/>
        <v>46853.42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>
        <v>6019.53</v>
      </c>
      <c r="K282" s="18"/>
      <c r="L282" s="19">
        <f t="shared" si="12"/>
        <v>6019.53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296.7</v>
      </c>
      <c r="I286" s="18"/>
      <c r="J286" s="18"/>
      <c r="K286" s="18"/>
      <c r="L286" s="19">
        <f t="shared" si="12"/>
        <v>296.7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300373.48</v>
      </c>
      <c r="G289" s="42">
        <f t="shared" si="13"/>
        <v>75442.479999999981</v>
      </c>
      <c r="H289" s="42">
        <f t="shared" si="13"/>
        <v>37021.519999999997</v>
      </c>
      <c r="I289" s="42">
        <f t="shared" si="13"/>
        <v>7630.6900000000005</v>
      </c>
      <c r="J289" s="42">
        <f t="shared" si="13"/>
        <v>19256.150000000001</v>
      </c>
      <c r="K289" s="42">
        <f t="shared" si="13"/>
        <v>2317.27</v>
      </c>
      <c r="L289" s="41">
        <f t="shared" si="13"/>
        <v>442041.58999999997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>
        <v>179.49</v>
      </c>
      <c r="I313" s="18">
        <v>122.38</v>
      </c>
      <c r="J313" s="18">
        <v>195</v>
      </c>
      <c r="K313" s="18"/>
      <c r="L313" s="19">
        <f>SUM(F313:K313)</f>
        <v>496.87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38654.379999999997</v>
      </c>
      <c r="G314" s="18">
        <v>8657.85</v>
      </c>
      <c r="H314" s="18">
        <v>175.5</v>
      </c>
      <c r="I314" s="18">
        <v>451.93</v>
      </c>
      <c r="J314" s="18">
        <v>1776.76</v>
      </c>
      <c r="K314" s="18">
        <v>183.66</v>
      </c>
      <c r="L314" s="19">
        <f>SUM(F314:K314)</f>
        <v>49900.08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387.08</v>
      </c>
      <c r="G316" s="18">
        <v>54.42</v>
      </c>
      <c r="H316" s="18"/>
      <c r="I316" s="18">
        <v>58.96</v>
      </c>
      <c r="J316" s="18"/>
      <c r="K316" s="18"/>
      <c r="L316" s="19">
        <f>SUM(F316:K316)</f>
        <v>500.46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1857.36</v>
      </c>
      <c r="G319" s="18">
        <v>331.3</v>
      </c>
      <c r="H319" s="18">
        <v>1930.24</v>
      </c>
      <c r="I319" s="18"/>
      <c r="J319" s="18"/>
      <c r="K319" s="18">
        <v>103.49</v>
      </c>
      <c r="L319" s="19">
        <f t="shared" si="16"/>
        <v>4222.3899999999994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>
        <v>2114.9699999999998</v>
      </c>
      <c r="K320" s="18"/>
      <c r="L320" s="19">
        <f t="shared" si="16"/>
        <v>2114.9699999999998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348.3</v>
      </c>
      <c r="I324" s="18"/>
      <c r="J324" s="18"/>
      <c r="K324" s="18"/>
      <c r="L324" s="19">
        <f t="shared" si="16"/>
        <v>348.3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40898.82</v>
      </c>
      <c r="G327" s="42">
        <f t="shared" si="17"/>
        <v>9043.57</v>
      </c>
      <c r="H327" s="42">
        <f t="shared" si="17"/>
        <v>2633.53</v>
      </c>
      <c r="I327" s="42">
        <f t="shared" si="17"/>
        <v>633.27</v>
      </c>
      <c r="J327" s="42">
        <f t="shared" si="17"/>
        <v>4086.7299999999996</v>
      </c>
      <c r="K327" s="42">
        <f t="shared" si="17"/>
        <v>287.14999999999998</v>
      </c>
      <c r="L327" s="41">
        <f t="shared" si="17"/>
        <v>57583.070000000007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>
        <v>1785.34</v>
      </c>
      <c r="L334" s="19">
        <f t="shared" si="18"/>
        <v>1785.34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1785.34</v>
      </c>
      <c r="L336" s="41">
        <f t="shared" si="18"/>
        <v>1785.34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341272.3</v>
      </c>
      <c r="G337" s="41">
        <f t="shared" si="20"/>
        <v>84486.049999999988</v>
      </c>
      <c r="H337" s="41">
        <f t="shared" si="20"/>
        <v>39655.049999999996</v>
      </c>
      <c r="I337" s="41">
        <f t="shared" si="20"/>
        <v>8263.9600000000009</v>
      </c>
      <c r="J337" s="41">
        <f t="shared" si="20"/>
        <v>23342.880000000001</v>
      </c>
      <c r="K337" s="41">
        <f t="shared" si="20"/>
        <v>4389.76</v>
      </c>
      <c r="L337" s="41">
        <f t="shared" si="20"/>
        <v>501410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187.97</v>
      </c>
      <c r="L343" s="19">
        <f t="shared" ref="L343:L349" si="21">SUM(F343:K343)</f>
        <v>187.97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187.97</v>
      </c>
      <c r="L350" s="41">
        <f>SUM(L340:L349)</f>
        <v>187.97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341272.3</v>
      </c>
      <c r="G351" s="41">
        <f>G337</f>
        <v>84486.049999999988</v>
      </c>
      <c r="H351" s="41">
        <f>H337</f>
        <v>39655.049999999996</v>
      </c>
      <c r="I351" s="41">
        <f>I337</f>
        <v>8263.9600000000009</v>
      </c>
      <c r="J351" s="41">
        <f>J337</f>
        <v>23342.880000000001</v>
      </c>
      <c r="K351" s="47">
        <f>K337+K350</f>
        <v>4577.7300000000005</v>
      </c>
      <c r="L351" s="41">
        <f>L337+L350</f>
        <v>501597.97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89578.86</v>
      </c>
      <c r="G357" s="18">
        <v>15680.16</v>
      </c>
      <c r="H357" s="18">
        <v>6751.56</v>
      </c>
      <c r="I357" s="18">
        <f>4407.76+77236.83</f>
        <v>81644.59</v>
      </c>
      <c r="J357" s="18"/>
      <c r="K357" s="18">
        <v>526.88</v>
      </c>
      <c r="L357" s="13">
        <f>SUM(F357:K357)</f>
        <v>194182.05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38485.800000000003</v>
      </c>
      <c r="G359" s="18">
        <v>11124.05</v>
      </c>
      <c r="H359" s="18">
        <v>1024.3499999999999</v>
      </c>
      <c r="I359" s="18">
        <f>1521.16+47584.43</f>
        <v>49105.590000000004</v>
      </c>
      <c r="J359" s="18"/>
      <c r="K359" s="18">
        <v>185.12</v>
      </c>
      <c r="L359" s="19">
        <f>SUM(F359:K359)</f>
        <v>99924.91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128064.66</v>
      </c>
      <c r="G361" s="47">
        <f t="shared" si="22"/>
        <v>26804.21</v>
      </c>
      <c r="H361" s="47">
        <f t="shared" si="22"/>
        <v>7775.91</v>
      </c>
      <c r="I361" s="47">
        <f t="shared" si="22"/>
        <v>130750.18</v>
      </c>
      <c r="J361" s="47">
        <f t="shared" si="22"/>
        <v>0</v>
      </c>
      <c r="K361" s="47">
        <f t="shared" si="22"/>
        <v>712</v>
      </c>
      <c r="L361" s="47">
        <f t="shared" si="22"/>
        <v>294106.95999999996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77236.83</v>
      </c>
      <c r="G366" s="18"/>
      <c r="H366" s="18">
        <v>47584.43</v>
      </c>
      <c r="I366" s="56">
        <f>SUM(F366:H366)</f>
        <v>124821.26000000001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4407.76</v>
      </c>
      <c r="G367" s="63"/>
      <c r="H367" s="63">
        <v>1521.16</v>
      </c>
      <c r="I367" s="56">
        <f>SUM(F367:H367)</f>
        <v>5928.92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81644.59</v>
      </c>
      <c r="G368" s="47">
        <f>SUM(G366:G367)</f>
        <v>0</v>
      </c>
      <c r="H368" s="47">
        <f>SUM(H366:H367)</f>
        <v>49105.590000000004</v>
      </c>
      <c r="I368" s="47">
        <f>SUM(I366:I367)</f>
        <v>130750.18000000001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>
        <v>769270</v>
      </c>
      <c r="H386" s="18">
        <f>46.41+0.11+67.32</f>
        <v>113.83999999999999</v>
      </c>
      <c r="I386" s="18"/>
      <c r="J386" s="24" t="s">
        <v>289</v>
      </c>
      <c r="K386" s="24" t="s">
        <v>289</v>
      </c>
      <c r="L386" s="56">
        <f t="shared" ref="L386:L391" si="25">SUM(F386:K386)</f>
        <v>769383.84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769270</v>
      </c>
      <c r="H392" s="139">
        <f>SUM(H386:H391)</f>
        <v>113.83999999999999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769383.84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30.48</v>
      </c>
      <c r="I395" s="18"/>
      <c r="J395" s="24" t="s">
        <v>289</v>
      </c>
      <c r="K395" s="24" t="s">
        <v>289</v>
      </c>
      <c r="L395" s="56">
        <f t="shared" si="26"/>
        <v>30.48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60.85</v>
      </c>
      <c r="I396" s="18"/>
      <c r="J396" s="24" t="s">
        <v>289</v>
      </c>
      <c r="K396" s="24" t="s">
        <v>289</v>
      </c>
      <c r="L396" s="56">
        <f t="shared" si="26"/>
        <v>60.85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19.579999999999998</v>
      </c>
      <c r="I397" s="18"/>
      <c r="J397" s="24" t="s">
        <v>289</v>
      </c>
      <c r="K397" s="24" t="s">
        <v>289</v>
      </c>
      <c r="L397" s="56">
        <f t="shared" si="26"/>
        <v>19.579999999999998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110.91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110.91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769270</v>
      </c>
      <c r="H407" s="47">
        <f>H392+H400+H406</f>
        <v>224.75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769494.75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>
        <v>1270976.67</v>
      </c>
      <c r="L413" s="56">
        <f t="shared" si="27"/>
        <v>1270976.67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24098.82</v>
      </c>
      <c r="L414" s="56">
        <f t="shared" si="27"/>
        <v>24098.82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1295075.49</v>
      </c>
      <c r="L418" s="47">
        <f t="shared" si="28"/>
        <v>1295075.49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1916.16</v>
      </c>
      <c r="L421" s="56">
        <f t="shared" si="29"/>
        <v>1916.16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>
        <v>55525</v>
      </c>
      <c r="L424" s="56">
        <f t="shared" si="29"/>
        <v>55525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57441.16</v>
      </c>
      <c r="L426" s="47">
        <f t="shared" si="30"/>
        <v>57441.16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1352516.65</v>
      </c>
      <c r="L433" s="47">
        <f t="shared" si="32"/>
        <v>1352516.65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f>71519.63+556290.48</f>
        <v>627810.11</v>
      </c>
      <c r="G438" s="18">
        <f>83658.67+194776.42+48547.41</f>
        <v>326982.5</v>
      </c>
      <c r="H438" s="18"/>
      <c r="I438" s="56">
        <f t="shared" ref="I438:I444" si="33">SUM(F438:H438)</f>
        <v>954792.61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627810.11</v>
      </c>
      <c r="G445" s="13">
        <f>SUM(G438:G444)</f>
        <v>326982.5</v>
      </c>
      <c r="H445" s="13">
        <f>SUM(H438:H444)</f>
        <v>0</v>
      </c>
      <c r="I445" s="13">
        <f>SUM(I438:I444)</f>
        <v>954792.61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627810.11</v>
      </c>
      <c r="G458" s="18">
        <v>326982.5</v>
      </c>
      <c r="H458" s="18"/>
      <c r="I458" s="56">
        <f t="shared" si="34"/>
        <v>954792.61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627810.11</v>
      </c>
      <c r="G459" s="83">
        <f>SUM(G453:G458)</f>
        <v>326982.5</v>
      </c>
      <c r="H459" s="83">
        <f>SUM(H453:H458)</f>
        <v>0</v>
      </c>
      <c r="I459" s="83">
        <f>SUM(I453:I458)</f>
        <v>954792.61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627810.11</v>
      </c>
      <c r="G460" s="42">
        <f>G451+G459</f>
        <v>326982.5</v>
      </c>
      <c r="H460" s="42">
        <f>H451+H459</f>
        <v>0</v>
      </c>
      <c r="I460" s="42">
        <f>I451+I459</f>
        <v>954792.61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349551.29</v>
      </c>
      <c r="G464" s="18">
        <v>24142.240000000002</v>
      </c>
      <c r="H464" s="18">
        <v>10775.16</v>
      </c>
      <c r="I464" s="18"/>
      <c r="J464" s="18">
        <v>1537814.51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16328557.65</v>
      </c>
      <c r="G467" s="18">
        <v>299909.96999999997</v>
      </c>
      <c r="H467" s="18">
        <f>471911.96+29075</f>
        <v>500986.96</v>
      </c>
      <c r="I467" s="18"/>
      <c r="J467" s="18">
        <v>769494.75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16328557.65</v>
      </c>
      <c r="G469" s="53">
        <f>SUM(G467:G468)</f>
        <v>299909.96999999997</v>
      </c>
      <c r="H469" s="53">
        <f>SUM(H467:H468)</f>
        <v>500986.96</v>
      </c>
      <c r="I469" s="53">
        <f>SUM(I467:I468)</f>
        <v>0</v>
      </c>
      <c r="J469" s="53">
        <f>SUM(J467:J468)</f>
        <v>769494.75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16479218.85</v>
      </c>
      <c r="G471" s="18">
        <v>294106.96000000002</v>
      </c>
      <c r="H471" s="18">
        <f>471911.96+29686.01</f>
        <v>501597.97000000003</v>
      </c>
      <c r="I471" s="18"/>
      <c r="J471" s="18">
        <v>1352516.65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16479218.85</v>
      </c>
      <c r="G473" s="53">
        <f>SUM(G471:G472)</f>
        <v>294106.96000000002</v>
      </c>
      <c r="H473" s="53">
        <f>SUM(H471:H472)</f>
        <v>501597.97000000003</v>
      </c>
      <c r="I473" s="53">
        <f>SUM(I471:I472)</f>
        <v>0</v>
      </c>
      <c r="J473" s="53">
        <f>SUM(J471:J472)</f>
        <v>1352516.65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198890.08999999985</v>
      </c>
      <c r="G475" s="53">
        <f>(G464+G469)- G473</f>
        <v>29945.249999999942</v>
      </c>
      <c r="H475" s="53">
        <f>(H464+H469)- H473</f>
        <v>10164.149999999965</v>
      </c>
      <c r="I475" s="53">
        <f>(I464+I469)- I473</f>
        <v>0</v>
      </c>
      <c r="J475" s="53">
        <f>(J464+J469)- J473</f>
        <v>954792.60999999987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1395929.11</v>
      </c>
      <c r="G520" s="18">
        <v>542601.76</v>
      </c>
      <c r="H520" s="18">
        <v>328969.67</v>
      </c>
      <c r="I520" s="18">
        <v>5791.31</v>
      </c>
      <c r="J520" s="18">
        <v>6587.9</v>
      </c>
      <c r="K520" s="18"/>
      <c r="L520" s="88">
        <f>SUM(F520:K520)</f>
        <v>2279879.75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557543.80000000005</v>
      </c>
      <c r="G522" s="18">
        <v>200461.97</v>
      </c>
      <c r="H522" s="18">
        <v>268141.03999999998</v>
      </c>
      <c r="I522" s="18">
        <v>2477.2600000000002</v>
      </c>
      <c r="J522" s="18">
        <v>2452.2800000000002</v>
      </c>
      <c r="K522" s="18"/>
      <c r="L522" s="88">
        <f>SUM(F522:K522)</f>
        <v>1031076.3500000001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1953472.9100000001</v>
      </c>
      <c r="G523" s="108">
        <f t="shared" ref="G523:L523" si="36">SUM(G520:G522)</f>
        <v>743063.73</v>
      </c>
      <c r="H523" s="108">
        <f t="shared" si="36"/>
        <v>597110.71</v>
      </c>
      <c r="I523" s="108">
        <f t="shared" si="36"/>
        <v>8268.57</v>
      </c>
      <c r="J523" s="108">
        <f t="shared" si="36"/>
        <v>9040.18</v>
      </c>
      <c r="K523" s="108">
        <f t="shared" si="36"/>
        <v>0</v>
      </c>
      <c r="L523" s="89">
        <f t="shared" si="36"/>
        <v>3310956.1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414928.34</v>
      </c>
      <c r="G525" s="18">
        <v>216428.57</v>
      </c>
      <c r="H525" s="18">
        <v>522.57000000000005</v>
      </c>
      <c r="I525" s="18">
        <v>4276.37</v>
      </c>
      <c r="J525" s="18"/>
      <c r="K525" s="18">
        <v>28.06</v>
      </c>
      <c r="L525" s="88">
        <f>SUM(F525:K525)</f>
        <v>636183.91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42647.67</v>
      </c>
      <c r="G527" s="18">
        <v>26001.200000000001</v>
      </c>
      <c r="H527" s="18">
        <v>155.80000000000001</v>
      </c>
      <c r="I527" s="18">
        <v>415.51</v>
      </c>
      <c r="J527" s="18"/>
      <c r="K527" s="18"/>
      <c r="L527" s="88">
        <f>SUM(F527:K527)</f>
        <v>69220.179999999993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457576.01</v>
      </c>
      <c r="G528" s="89">
        <f t="shared" ref="G528:L528" si="37">SUM(G525:G527)</f>
        <v>242429.77000000002</v>
      </c>
      <c r="H528" s="89">
        <f t="shared" si="37"/>
        <v>678.37000000000012</v>
      </c>
      <c r="I528" s="89">
        <f t="shared" si="37"/>
        <v>4691.88</v>
      </c>
      <c r="J528" s="89">
        <f t="shared" si="37"/>
        <v>0</v>
      </c>
      <c r="K528" s="89">
        <f t="shared" si="37"/>
        <v>28.06</v>
      </c>
      <c r="L528" s="89">
        <f t="shared" si="37"/>
        <v>705404.09000000008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121210.59</v>
      </c>
      <c r="G530" s="18">
        <v>41200.160000000003</v>
      </c>
      <c r="H530" s="18">
        <v>4266.75</v>
      </c>
      <c r="I530" s="18">
        <v>708.65</v>
      </c>
      <c r="J530" s="18"/>
      <c r="K530" s="18">
        <v>2171.35</v>
      </c>
      <c r="L530" s="88">
        <f>SUM(F530:K530)</f>
        <v>169557.5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121210.59</v>
      </c>
      <c r="G533" s="89">
        <f t="shared" ref="G533:L533" si="38">SUM(G530:G532)</f>
        <v>41200.160000000003</v>
      </c>
      <c r="H533" s="89">
        <f t="shared" si="38"/>
        <v>4266.75</v>
      </c>
      <c r="I533" s="89">
        <f t="shared" si="38"/>
        <v>708.65</v>
      </c>
      <c r="J533" s="89">
        <f t="shared" si="38"/>
        <v>0</v>
      </c>
      <c r="K533" s="89">
        <f t="shared" si="38"/>
        <v>2171.35</v>
      </c>
      <c r="L533" s="89">
        <f t="shared" si="38"/>
        <v>169557.5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97421</v>
      </c>
      <c r="I540" s="18"/>
      <c r="J540" s="18"/>
      <c r="K540" s="18"/>
      <c r="L540" s="88">
        <f>SUM(F540:K540)</f>
        <v>97421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34229</v>
      </c>
      <c r="I542" s="18"/>
      <c r="J542" s="18"/>
      <c r="K542" s="18"/>
      <c r="L542" s="88">
        <f>SUM(F542:K542)</f>
        <v>34229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131650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131650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2532259.5099999998</v>
      </c>
      <c r="G544" s="89">
        <f t="shared" ref="G544:L544" si="41">G523+G528+G533+G538+G543</f>
        <v>1026693.66</v>
      </c>
      <c r="H544" s="89">
        <f t="shared" si="41"/>
        <v>733705.83</v>
      </c>
      <c r="I544" s="89">
        <f t="shared" si="41"/>
        <v>13669.1</v>
      </c>
      <c r="J544" s="89">
        <f t="shared" si="41"/>
        <v>9040.18</v>
      </c>
      <c r="K544" s="89">
        <f t="shared" si="41"/>
        <v>2199.41</v>
      </c>
      <c r="L544" s="89">
        <f t="shared" si="41"/>
        <v>4317567.6900000004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2279879.75</v>
      </c>
      <c r="G548" s="87">
        <f>L525</f>
        <v>636183.91</v>
      </c>
      <c r="H548" s="87">
        <f>L530</f>
        <v>169557.5</v>
      </c>
      <c r="I548" s="87">
        <f>L535</f>
        <v>0</v>
      </c>
      <c r="J548" s="87">
        <f>L540</f>
        <v>97421</v>
      </c>
      <c r="K548" s="87">
        <f>SUM(F548:J548)</f>
        <v>3183042.16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1031076.3500000001</v>
      </c>
      <c r="G550" s="87">
        <f>L527</f>
        <v>69220.179999999993</v>
      </c>
      <c r="H550" s="87">
        <f>L532</f>
        <v>0</v>
      </c>
      <c r="I550" s="87">
        <f>L537</f>
        <v>0</v>
      </c>
      <c r="J550" s="87">
        <f>L542</f>
        <v>34229</v>
      </c>
      <c r="K550" s="87">
        <f>SUM(F550:J550)</f>
        <v>1134525.53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3310956.1</v>
      </c>
      <c r="G551" s="89">
        <f t="shared" si="42"/>
        <v>705404.09000000008</v>
      </c>
      <c r="H551" s="89">
        <f t="shared" si="42"/>
        <v>169557.5</v>
      </c>
      <c r="I551" s="89">
        <f t="shared" si="42"/>
        <v>0</v>
      </c>
      <c r="J551" s="89">
        <f t="shared" si="42"/>
        <v>131650</v>
      </c>
      <c r="K551" s="89">
        <f t="shared" si="42"/>
        <v>4317567.6900000004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27360.5</v>
      </c>
      <c r="I578" s="87">
        <f t="shared" si="47"/>
        <v>27360.5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86388.35</v>
      </c>
      <c r="G581" s="18"/>
      <c r="H581" s="18">
        <v>214125.72</v>
      </c>
      <c r="I581" s="87">
        <f t="shared" si="47"/>
        <v>300514.07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96709.6</v>
      </c>
      <c r="G582" s="18"/>
      <c r="H582" s="18"/>
      <c r="I582" s="87">
        <f t="shared" si="47"/>
        <v>96709.6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99900</v>
      </c>
      <c r="I583" s="87">
        <f t="shared" si="47"/>
        <v>99900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167072.5</v>
      </c>
      <c r="I590" s="18"/>
      <c r="J590" s="18">
        <v>59145.82</v>
      </c>
      <c r="K590" s="104">
        <f t="shared" ref="K590:K596" si="48">SUM(H590:J590)</f>
        <v>226218.32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97420.69</v>
      </c>
      <c r="I591" s="18"/>
      <c r="J591" s="18">
        <v>34228.89</v>
      </c>
      <c r="K591" s="104">
        <f t="shared" si="48"/>
        <v>131649.58000000002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36826</v>
      </c>
      <c r="K592" s="104">
        <f t="shared" si="48"/>
        <v>36826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31779.17</v>
      </c>
      <c r="K593" s="104">
        <f t="shared" si="48"/>
        <v>31779.17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6814.99</v>
      </c>
      <c r="I594" s="18"/>
      <c r="J594" s="18"/>
      <c r="K594" s="104">
        <f t="shared" si="48"/>
        <v>6814.99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>
        <v>202.27</v>
      </c>
      <c r="K596" s="104">
        <f t="shared" si="48"/>
        <v>202.27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271308.18</v>
      </c>
      <c r="I597" s="108">
        <f>SUM(I590:I596)</f>
        <v>0</v>
      </c>
      <c r="J597" s="108">
        <f>SUM(J590:J596)</f>
        <v>162182.15</v>
      </c>
      <c r="K597" s="108">
        <f>SUM(K590:K596)</f>
        <v>433490.33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95106.1</v>
      </c>
      <c r="I603" s="18"/>
      <c r="J603" s="18">
        <v>50722.55</v>
      </c>
      <c r="K603" s="104">
        <f>SUM(H603:J603)</f>
        <v>145828.65000000002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95106.1</v>
      </c>
      <c r="I604" s="108">
        <f>SUM(I601:I603)</f>
        <v>0</v>
      </c>
      <c r="J604" s="108">
        <f>SUM(J601:J603)</f>
        <v>50722.55</v>
      </c>
      <c r="K604" s="108">
        <f>SUM(K601:K603)</f>
        <v>145828.65000000002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2700</v>
      </c>
      <c r="G612" s="18">
        <v>399.8</v>
      </c>
      <c r="H612" s="18"/>
      <c r="I612" s="18"/>
      <c r="J612" s="18"/>
      <c r="K612" s="18"/>
      <c r="L612" s="88">
        <f>SUM(F612:K612)</f>
        <v>3099.8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2700</v>
      </c>
      <c r="G613" s="108">
        <f t="shared" si="49"/>
        <v>399.8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3099.8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711790.82</v>
      </c>
      <c r="H616" s="109">
        <f>SUM(F51)</f>
        <v>711790.73</v>
      </c>
      <c r="I616" s="121" t="s">
        <v>890</v>
      </c>
      <c r="J616" s="109">
        <f>G616-H616</f>
        <v>8.999999996740371E-2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29945.25</v>
      </c>
      <c r="H617" s="109">
        <f>SUM(G51)</f>
        <v>29945.25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112571.12999999999</v>
      </c>
      <c r="H618" s="109">
        <f>SUM(H51)</f>
        <v>112571.12999999999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954792.61</v>
      </c>
      <c r="H620" s="109">
        <f>SUM(J51)</f>
        <v>954792.61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198890</v>
      </c>
      <c r="H621" s="109">
        <f>F475</f>
        <v>198890.08999999985</v>
      </c>
      <c r="I621" s="121" t="s">
        <v>101</v>
      </c>
      <c r="J621" s="109">
        <f t="shared" ref="J621:J654" si="50">G621-H621</f>
        <v>-8.9999999850988388E-2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29945.25</v>
      </c>
      <c r="H622" s="109">
        <f>G475</f>
        <v>29945.249999999942</v>
      </c>
      <c r="I622" s="121" t="s">
        <v>102</v>
      </c>
      <c r="J622" s="109">
        <f t="shared" si="50"/>
        <v>5.8207660913467407E-11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10164.15</v>
      </c>
      <c r="H623" s="109">
        <f>H475</f>
        <v>10164.149999999965</v>
      </c>
      <c r="I623" s="121" t="s">
        <v>103</v>
      </c>
      <c r="J623" s="109">
        <f t="shared" si="50"/>
        <v>3.4560798667371273E-11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954792.61</v>
      </c>
      <c r="H625" s="109">
        <f>J475</f>
        <v>954792.60999999987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16328557.649999999</v>
      </c>
      <c r="H626" s="104">
        <f>SUM(F467)</f>
        <v>16328557.65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299909.96999999997</v>
      </c>
      <c r="H627" s="104">
        <f>SUM(G467)</f>
        <v>299909.96999999997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500986.96</v>
      </c>
      <c r="H628" s="104">
        <f>SUM(H467)</f>
        <v>500986.96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769494.75</v>
      </c>
      <c r="H630" s="104">
        <f>SUM(J467)</f>
        <v>769494.75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16479218.85</v>
      </c>
      <c r="H631" s="104">
        <f>SUM(F471)</f>
        <v>16479218.85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501597.97</v>
      </c>
      <c r="H632" s="104">
        <f>SUM(H471)</f>
        <v>501597.97000000003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130750.18</v>
      </c>
      <c r="H633" s="104">
        <f>I368</f>
        <v>130750.18000000001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294106.95999999996</v>
      </c>
      <c r="H634" s="104">
        <f>SUM(G471)</f>
        <v>294106.96000000002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769494.75</v>
      </c>
      <c r="H636" s="164">
        <f>SUM(J467)</f>
        <v>769494.75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1352516.65</v>
      </c>
      <c r="H637" s="164">
        <f>SUM(J471)</f>
        <v>1352516.65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627810.11</v>
      </c>
      <c r="H638" s="104">
        <f>SUM(F460)</f>
        <v>627810.11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326982.5</v>
      </c>
      <c r="H639" s="104">
        <f>SUM(G460)</f>
        <v>326982.5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954792.61</v>
      </c>
      <c r="H641" s="104">
        <f>SUM(I460)</f>
        <v>954792.61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224.75</v>
      </c>
      <c r="H643" s="104">
        <f>H407</f>
        <v>224.75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769270</v>
      </c>
      <c r="H644" s="104">
        <f>G407</f>
        <v>769270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769494.75</v>
      </c>
      <c r="H645" s="104">
        <f>L407</f>
        <v>769494.75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433490.33</v>
      </c>
      <c r="H646" s="104">
        <f>L207+L225+L243</f>
        <v>433490.32999999996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145828.65000000002</v>
      </c>
      <c r="H647" s="104">
        <f>(J256+J337)-(J254+J335)</f>
        <v>145828.65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271308.18</v>
      </c>
      <c r="H648" s="104">
        <f>H597</f>
        <v>271308.18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162182.15</v>
      </c>
      <c r="H650" s="104">
        <f>J597</f>
        <v>162182.15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422.62</v>
      </c>
      <c r="H651" s="104">
        <f>K262+K344</f>
        <v>422.62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769270</v>
      </c>
      <c r="H654" s="104">
        <f>K265+K346</f>
        <v>769270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10438877.92</v>
      </c>
      <c r="G659" s="19">
        <f>(L228+L308+L358)</f>
        <v>0</v>
      </c>
      <c r="H659" s="19">
        <f>(L246+L327+L359)</f>
        <v>4686967.6300000018</v>
      </c>
      <c r="I659" s="19">
        <f>SUM(F659:H659)</f>
        <v>15125845.550000001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97974.839431902612</v>
      </c>
      <c r="G660" s="19">
        <f>(L358/IF(SUM(L357:L359)=0,1,SUM(L357:L359))*(SUM(G96:G109)))</f>
        <v>0</v>
      </c>
      <c r="H660" s="19">
        <f>(L359/IF(SUM(L357:L359)=0,1,SUM(L357:L359))*(SUM(G96:G109)))</f>
        <v>50417.260568097416</v>
      </c>
      <c r="I660" s="19">
        <f>SUM(F660:H660)</f>
        <v>148392.10000000003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271604.88</v>
      </c>
      <c r="G661" s="19">
        <f>(L225+L305)-(J225+J305)</f>
        <v>0</v>
      </c>
      <c r="H661" s="19">
        <f>(L243+L324)-(J243+J324)</f>
        <v>162530.44999999998</v>
      </c>
      <c r="I661" s="19">
        <f>SUM(F661:H661)</f>
        <v>434135.32999999996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278204.05000000005</v>
      </c>
      <c r="G662" s="199">
        <f>SUM(G574:G586)+SUM(I601:I603)+L611</f>
        <v>0</v>
      </c>
      <c r="H662" s="199">
        <f>SUM(H574:H586)+SUM(J601:J603)+L612</f>
        <v>395208.56999999995</v>
      </c>
      <c r="I662" s="19">
        <f>SUM(F662:H662)</f>
        <v>673412.62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9791094.1505680978</v>
      </c>
      <c r="G663" s="19">
        <f>G659-SUM(G660:G662)</f>
        <v>0</v>
      </c>
      <c r="H663" s="19">
        <f>H659-SUM(H660:H662)</f>
        <v>4078811.3494319045</v>
      </c>
      <c r="I663" s="19">
        <f>I659-SUM(I660:I662)</f>
        <v>13869905.5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695.4</v>
      </c>
      <c r="G664" s="248"/>
      <c r="H664" s="248">
        <v>247.92</v>
      </c>
      <c r="I664" s="19">
        <f>SUM(F664:H664)</f>
        <v>943.31999999999994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14079.8</v>
      </c>
      <c r="G666" s="19" t="e">
        <f>ROUND(G663/G664,2)</f>
        <v>#DIV/0!</v>
      </c>
      <c r="H666" s="19">
        <f>ROUND(H663/H664,2)</f>
        <v>16452.13</v>
      </c>
      <c r="I666" s="19">
        <f>ROUND(I663/I664,2)</f>
        <v>14703.29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-15.48</v>
      </c>
      <c r="I669" s="19">
        <f>SUM(F669:H669)</f>
        <v>-15.48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14079.8</v>
      </c>
      <c r="G671" s="19" t="e">
        <f>ROUND((G663+G668)/(G664+G669),2)</f>
        <v>#DIV/0!</v>
      </c>
      <c r="H671" s="19">
        <f>ROUND((H663+H668)/(H664+H669),2)</f>
        <v>17547.8</v>
      </c>
      <c r="I671" s="19">
        <f>ROUND((I663+I668)/(I664+I669),2)</f>
        <v>14948.6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Newmarket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3714759.84</v>
      </c>
      <c r="C9" s="229">
        <f>'DOE25'!G196+'DOE25'!G214+'DOE25'!G232+'DOE25'!G275+'DOE25'!G294+'DOE25'!G313</f>
        <v>1840211.09</v>
      </c>
    </row>
    <row r="10" spans="1:3" x14ac:dyDescent="0.2">
      <c r="A10" t="s">
        <v>779</v>
      </c>
      <c r="B10" s="240">
        <v>3635467.92</v>
      </c>
      <c r="C10" s="240">
        <v>1828745.48</v>
      </c>
    </row>
    <row r="11" spans="1:3" x14ac:dyDescent="0.2">
      <c r="A11" t="s">
        <v>780</v>
      </c>
      <c r="B11" s="240">
        <v>5639.04</v>
      </c>
      <c r="C11" s="240">
        <v>815.41</v>
      </c>
    </row>
    <row r="12" spans="1:3" x14ac:dyDescent="0.2">
      <c r="A12" t="s">
        <v>781</v>
      </c>
      <c r="B12" s="240">
        <v>73652.88</v>
      </c>
      <c r="C12" s="240">
        <v>10650.2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3714759.84</v>
      </c>
      <c r="C13" s="231">
        <f>SUM(C10:C12)</f>
        <v>1840211.0899999999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1953472.91</v>
      </c>
      <c r="C18" s="229">
        <f>'DOE25'!G197+'DOE25'!G215+'DOE25'!G233+'DOE25'!G276+'DOE25'!G295+'DOE25'!G314</f>
        <v>743063.7300000001</v>
      </c>
    </row>
    <row r="19" spans="1:3" x14ac:dyDescent="0.2">
      <c r="A19" t="s">
        <v>779</v>
      </c>
      <c r="B19" s="240">
        <v>1284114.26</v>
      </c>
      <c r="C19" s="240">
        <v>646274.47</v>
      </c>
    </row>
    <row r="20" spans="1:3" x14ac:dyDescent="0.2">
      <c r="A20" t="s">
        <v>780</v>
      </c>
      <c r="B20" s="240">
        <v>667781.15</v>
      </c>
      <c r="C20" s="240">
        <v>96561.15</v>
      </c>
    </row>
    <row r="21" spans="1:3" x14ac:dyDescent="0.2">
      <c r="A21" t="s">
        <v>781</v>
      </c>
      <c r="B21" s="240">
        <v>1577.5</v>
      </c>
      <c r="C21" s="240">
        <v>228.11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1953472.9100000001</v>
      </c>
      <c r="C22" s="231">
        <f>SUM(C19:C21)</f>
        <v>743063.73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28837.119999999999</v>
      </c>
      <c r="C27" s="234">
        <f>'DOE25'!G198+'DOE25'!G216+'DOE25'!G234+'DOE25'!G277+'DOE25'!G296+'DOE25'!G315</f>
        <v>7588.63</v>
      </c>
    </row>
    <row r="28" spans="1:3" x14ac:dyDescent="0.2">
      <c r="A28" t="s">
        <v>779</v>
      </c>
      <c r="B28" s="240">
        <v>28837.119999999999</v>
      </c>
      <c r="C28" s="240">
        <v>7588.63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28837.119999999999</v>
      </c>
      <c r="C31" s="231">
        <f>SUM(C28:C30)</f>
        <v>7588.63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415546</v>
      </c>
      <c r="C36" s="235">
        <f>'DOE25'!G199+'DOE25'!G217+'DOE25'!G235+'DOE25'!G278+'DOE25'!G297+'DOE25'!G316</f>
        <v>157064.1</v>
      </c>
    </row>
    <row r="37" spans="1:3" x14ac:dyDescent="0.2">
      <c r="A37" t="s">
        <v>779</v>
      </c>
      <c r="B37" s="240">
        <v>222035.74</v>
      </c>
      <c r="C37" s="240">
        <v>129082.52</v>
      </c>
    </row>
    <row r="38" spans="1:3" x14ac:dyDescent="0.2">
      <c r="A38" t="s">
        <v>780</v>
      </c>
      <c r="B38" s="240">
        <v>151135.76</v>
      </c>
      <c r="C38" s="240">
        <v>21854.23</v>
      </c>
    </row>
    <row r="39" spans="1:3" x14ac:dyDescent="0.2">
      <c r="A39" t="s">
        <v>781</v>
      </c>
      <c r="B39" s="240">
        <v>42374.5</v>
      </c>
      <c r="C39" s="240">
        <v>6127.35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415546</v>
      </c>
      <c r="C40" s="231">
        <f>SUM(C37:C39)</f>
        <v>157064.1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Newmarket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9383103.0899999999</v>
      </c>
      <c r="D5" s="20">
        <f>SUM('DOE25'!L196:L199)+SUM('DOE25'!L214:L217)+SUM('DOE25'!L232:L235)-F5-G5</f>
        <v>9353903.9000000004</v>
      </c>
      <c r="E5" s="243"/>
      <c r="F5" s="255">
        <f>SUM('DOE25'!J196:J199)+SUM('DOE25'!J214:J217)+SUM('DOE25'!J232:J235)</f>
        <v>14651.19</v>
      </c>
      <c r="G5" s="53">
        <f>SUM('DOE25'!K196:K199)+SUM('DOE25'!K214:K217)+SUM('DOE25'!K232:K235)</f>
        <v>14548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1125430.25</v>
      </c>
      <c r="D6" s="20">
        <f>'DOE25'!L201+'DOE25'!L219+'DOE25'!L237-F6-G6</f>
        <v>1125430.25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754973.23</v>
      </c>
      <c r="D7" s="20">
        <f>'DOE25'!L202+'DOE25'!L220+'DOE25'!L238-F7-G7</f>
        <v>647748.65</v>
      </c>
      <c r="E7" s="243"/>
      <c r="F7" s="255">
        <f>'DOE25'!J202+'DOE25'!J220+'DOE25'!J238</f>
        <v>106961.57999999999</v>
      </c>
      <c r="G7" s="53">
        <f>'DOE25'!K202+'DOE25'!K220+'DOE25'!K238</f>
        <v>263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185897.49999999994</v>
      </c>
      <c r="D8" s="243"/>
      <c r="E8" s="20">
        <f>'DOE25'!L203+'DOE25'!L221+'DOE25'!L239-F8-G8-D9-D11</f>
        <v>72819.829999999929</v>
      </c>
      <c r="F8" s="255">
        <f>'DOE25'!J203+'DOE25'!J221+'DOE25'!J239</f>
        <v>0</v>
      </c>
      <c r="G8" s="53">
        <f>'DOE25'!K203+'DOE25'!K221+'DOE25'!K239</f>
        <v>113077.67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170601.99</v>
      </c>
      <c r="D9" s="244">
        <v>170601.99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16340</v>
      </c>
      <c r="D10" s="243"/>
      <c r="E10" s="244">
        <v>16340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245194.4</v>
      </c>
      <c r="D11" s="244">
        <v>245194.4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825430.1100000001</v>
      </c>
      <c r="D12" s="20">
        <f>'DOE25'!L204+'DOE25'!L222+'DOE25'!L240-F12-G12</f>
        <v>812741.27000000014</v>
      </c>
      <c r="E12" s="243"/>
      <c r="F12" s="255">
        <f>'DOE25'!J204+'DOE25'!J222+'DOE25'!J240</f>
        <v>873</v>
      </c>
      <c r="G12" s="53">
        <f>'DOE25'!K204+'DOE25'!K222+'DOE25'!K240</f>
        <v>11815.84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260191.64999999997</v>
      </c>
      <c r="D13" s="243"/>
      <c r="E13" s="20">
        <f>'DOE25'!L205+'DOE25'!L223+'DOE25'!L241-F13-G13</f>
        <v>259076.60999999996</v>
      </c>
      <c r="F13" s="255">
        <f>'DOE25'!J205+'DOE25'!J223+'DOE25'!J241</f>
        <v>0</v>
      </c>
      <c r="G13" s="53">
        <f>'DOE25'!K205+'DOE25'!K223+'DOE25'!K241</f>
        <v>1115.04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947801.37999999989</v>
      </c>
      <c r="D14" s="20">
        <f>'DOE25'!L206+'DOE25'!L224+'DOE25'!L242-F14-G14</f>
        <v>947801.37999999989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433490.32999999996</v>
      </c>
      <c r="D15" s="20">
        <f>'DOE25'!L207+'DOE25'!L225+'DOE25'!L243-F15-G15</f>
        <v>433490.32999999996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1377412.3</v>
      </c>
      <c r="D22" s="243"/>
      <c r="E22" s="243"/>
      <c r="F22" s="255">
        <f>'DOE25'!L254+'DOE25'!L335</f>
        <v>1377412.3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169285.69999999995</v>
      </c>
      <c r="D29" s="20">
        <f>'DOE25'!L357+'DOE25'!L358+'DOE25'!L359-'DOE25'!I366-F29-G29</f>
        <v>168573.69999999995</v>
      </c>
      <c r="E29" s="243"/>
      <c r="F29" s="255">
        <f>'DOE25'!J357+'DOE25'!J358+'DOE25'!J359</f>
        <v>0</v>
      </c>
      <c r="G29" s="53">
        <f>'DOE25'!K357+'DOE25'!K358+'DOE25'!K359</f>
        <v>712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501410</v>
      </c>
      <c r="D31" s="20">
        <f>'DOE25'!L289+'DOE25'!L308+'DOE25'!L327+'DOE25'!L332+'DOE25'!L333+'DOE25'!L334-F31-G31</f>
        <v>473677.36</v>
      </c>
      <c r="E31" s="243"/>
      <c r="F31" s="255">
        <f>'DOE25'!J289+'DOE25'!J308+'DOE25'!J327+'DOE25'!J332+'DOE25'!J333+'DOE25'!J334</f>
        <v>23342.880000000001</v>
      </c>
      <c r="G31" s="53">
        <f>'DOE25'!K289+'DOE25'!K308+'DOE25'!K327+'DOE25'!K332+'DOE25'!K333+'DOE25'!K334</f>
        <v>4389.76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14379163.229999999</v>
      </c>
      <c r="E33" s="246">
        <f>SUM(E5:E31)</f>
        <v>348236.43999999989</v>
      </c>
      <c r="F33" s="246">
        <f>SUM(F5:F31)</f>
        <v>1523240.95</v>
      </c>
      <c r="G33" s="246">
        <f>SUM(G5:G31)</f>
        <v>145921.31000000003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348236.43999999989</v>
      </c>
      <c r="E35" s="249"/>
    </row>
    <row r="36" spans="2:8" ht="12" thickTop="1" x14ac:dyDescent="0.2">
      <c r="B36" t="s">
        <v>815</v>
      </c>
      <c r="D36" s="20">
        <f>D33</f>
        <v>14379163.229999999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C43" sqref="C4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540832.44999999995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954792.61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96067.67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11401.07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74890.7</v>
      </c>
      <c r="D13" s="95">
        <f>'DOE25'!G14</f>
        <v>10353.02</v>
      </c>
      <c r="E13" s="95">
        <f>'DOE25'!H14</f>
        <v>112571.12999999999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10744.4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-2553.2399999999998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711790.82</v>
      </c>
      <c r="D18" s="41">
        <f>SUM(D8:D17)</f>
        <v>29945.25</v>
      </c>
      <c r="E18" s="41">
        <f>SUM(E8:E17)</f>
        <v>112571.12999999999</v>
      </c>
      <c r="F18" s="41">
        <f>SUM(F8:F17)</f>
        <v>0</v>
      </c>
      <c r="G18" s="41">
        <f>SUM(G8:G17)</f>
        <v>954792.61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80841.759999999995</v>
      </c>
      <c r="D21" s="95">
        <f>'DOE25'!G22</f>
        <v>0</v>
      </c>
      <c r="E21" s="95">
        <f>'DOE25'!H22</f>
        <v>102406.98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101588.56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330470.40999999997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512900.73</v>
      </c>
      <c r="D31" s="41">
        <f>SUM(D21:D30)</f>
        <v>0</v>
      </c>
      <c r="E31" s="41">
        <f>SUM(E21:E30)</f>
        <v>102406.98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954792.61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29945.25</v>
      </c>
      <c r="E47" s="95">
        <f>'DOE25'!H48</f>
        <v>10164.15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48890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198890</v>
      </c>
      <c r="D49" s="41">
        <f>SUM(D34:D48)</f>
        <v>29945.25</v>
      </c>
      <c r="E49" s="41">
        <f>SUM(E34:E48)</f>
        <v>10164.15</v>
      </c>
      <c r="F49" s="41">
        <f>SUM(F34:F48)</f>
        <v>0</v>
      </c>
      <c r="G49" s="41">
        <f>SUM(G34:G48)</f>
        <v>954792.61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711790.73</v>
      </c>
      <c r="D50" s="41">
        <f>D49+D31</f>
        <v>29945.25</v>
      </c>
      <c r="E50" s="41">
        <f>E49+E31</f>
        <v>112571.12999999999</v>
      </c>
      <c r="F50" s="41">
        <f>F49+F31</f>
        <v>0</v>
      </c>
      <c r="G50" s="41">
        <f>G49+G31</f>
        <v>954792.61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10492953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16465.18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8620.73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224.75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147737.98000000001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14572.119999999999</v>
      </c>
      <c r="D60" s="95">
        <f>SUM('DOE25'!G97:G109)</f>
        <v>654.12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39658.03</v>
      </c>
      <c r="D61" s="130">
        <f>SUM(D56:D60)</f>
        <v>148392.1</v>
      </c>
      <c r="E61" s="130">
        <f>SUM(E56:E60)</f>
        <v>0</v>
      </c>
      <c r="F61" s="130">
        <f>SUM(F56:F60)</f>
        <v>0</v>
      </c>
      <c r="G61" s="130">
        <f>SUM(G56:G60)</f>
        <v>224.75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10532611.029999999</v>
      </c>
      <c r="D62" s="22">
        <f>D55+D61</f>
        <v>148392.1</v>
      </c>
      <c r="E62" s="22">
        <f>E55+E61</f>
        <v>0</v>
      </c>
      <c r="F62" s="22">
        <f>F55+F61</f>
        <v>0</v>
      </c>
      <c r="G62" s="22">
        <f>G55+G61</f>
        <v>224.75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2280088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1806155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4086243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85117.18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9093.16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4376.43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94210.34</v>
      </c>
      <c r="D77" s="130">
        <f>SUM(D71:D76)</f>
        <v>4376.43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4180453.34</v>
      </c>
      <c r="D80" s="130">
        <f>SUM(D78:D79)+D77+D69</f>
        <v>4376.43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17002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248557.51</v>
      </c>
      <c r="D87" s="95">
        <f>SUM('DOE25'!G152:G160)</f>
        <v>129716.82</v>
      </c>
      <c r="E87" s="95">
        <f>SUM('DOE25'!H152:H160)</f>
        <v>471911.96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29075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248557.51</v>
      </c>
      <c r="D90" s="131">
        <f>SUM(D84:D89)</f>
        <v>146718.82</v>
      </c>
      <c r="E90" s="131">
        <f>SUM(E84:E89)</f>
        <v>500986.96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422.62</v>
      </c>
      <c r="E95" s="95">
        <f>'DOE25'!H178</f>
        <v>0</v>
      </c>
      <c r="F95" s="95">
        <f>'DOE25'!I178</f>
        <v>0</v>
      </c>
      <c r="G95" s="95">
        <f>'DOE25'!J178</f>
        <v>769270</v>
      </c>
    </row>
    <row r="96" spans="1:9" x14ac:dyDescent="0.2">
      <c r="A96" t="s">
        <v>758</v>
      </c>
      <c r="B96" s="32" t="s">
        <v>188</v>
      </c>
      <c r="C96" s="95">
        <f>SUM('DOE25'!F179:F180)</f>
        <v>187.87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1366747.9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1366935.77</v>
      </c>
      <c r="D102" s="86">
        <f>SUM(D92:D101)</f>
        <v>422.62</v>
      </c>
      <c r="E102" s="86">
        <f>SUM(E92:E101)</f>
        <v>0</v>
      </c>
      <c r="F102" s="86">
        <f>SUM(F92:F101)</f>
        <v>0</v>
      </c>
      <c r="G102" s="86">
        <f>SUM(G92:G101)</f>
        <v>769270</v>
      </c>
    </row>
    <row r="103" spans="1:7" ht="12.75" thickTop="1" thickBot="1" x14ac:dyDescent="0.25">
      <c r="A103" s="33" t="s">
        <v>765</v>
      </c>
      <c r="C103" s="86">
        <f>C62+C80+C90+C102</f>
        <v>16328557.649999999</v>
      </c>
      <c r="D103" s="86">
        <f>D62+D80+D90+D102</f>
        <v>299909.96999999997</v>
      </c>
      <c r="E103" s="86">
        <f>E62+E80+E90+E102</f>
        <v>500986.96</v>
      </c>
      <c r="F103" s="86">
        <f>F62+F80+F90+F102</f>
        <v>0</v>
      </c>
      <c r="G103" s="86">
        <f>G62+G80+G102</f>
        <v>769494.75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5554058.4700000007</v>
      </c>
      <c r="D108" s="24" t="s">
        <v>289</v>
      </c>
      <c r="E108" s="95">
        <f>('DOE25'!L275)+('DOE25'!L294)+('DOE25'!L313)</f>
        <v>142155.76999999999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3080055.3200000003</v>
      </c>
      <c r="D109" s="24" t="s">
        <v>289</v>
      </c>
      <c r="E109" s="95">
        <f>('DOE25'!L276)+('DOE25'!L295)+('DOE25'!L314)</f>
        <v>231607.14999999997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137254.78000000003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611734.52</v>
      </c>
      <c r="D111" s="24" t="s">
        <v>289</v>
      </c>
      <c r="E111" s="95">
        <f>+('DOE25'!L278)+('DOE25'!L297)+('DOE25'!L316)</f>
        <v>5135.829999999999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1785.34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9383103.0899999999</v>
      </c>
      <c r="D114" s="86">
        <f>SUM(D108:D113)</f>
        <v>0</v>
      </c>
      <c r="E114" s="86">
        <f>SUM(E108:E113)</f>
        <v>380684.08999999997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1125430.25</v>
      </c>
      <c r="D117" s="24" t="s">
        <v>289</v>
      </c>
      <c r="E117" s="95">
        <f>+('DOE25'!L280)+('DOE25'!L299)+('DOE25'!L318)</f>
        <v>60870.6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754973.23</v>
      </c>
      <c r="D118" s="24" t="s">
        <v>289</v>
      </c>
      <c r="E118" s="95">
        <f>+('DOE25'!L281)+('DOE25'!L300)+('DOE25'!L319)</f>
        <v>51075.81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601693.8899999999</v>
      </c>
      <c r="D119" s="24" t="s">
        <v>289</v>
      </c>
      <c r="E119" s="95">
        <f>+('DOE25'!L282)+('DOE25'!L301)+('DOE25'!L320)</f>
        <v>8134.5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825430.1100000001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260191.64999999997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947801.37999999989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433490.32999999996</v>
      </c>
      <c r="D123" s="24" t="s">
        <v>289</v>
      </c>
      <c r="E123" s="95">
        <f>+('DOE25'!L286)+('DOE25'!L305)+('DOE25'!L324)</f>
        <v>645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294106.95999999996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4949010.84</v>
      </c>
      <c r="D127" s="86">
        <f>SUM(D117:D126)</f>
        <v>294106.95999999996</v>
      </c>
      <c r="E127" s="86">
        <f>SUM(E117:E126)</f>
        <v>120725.91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1377412.3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187.97</v>
      </c>
      <c r="F133" s="95">
        <f>'DOE25'!K380</f>
        <v>0</v>
      </c>
      <c r="G133" s="95">
        <f>'DOE25'!K433</f>
        <v>1352516.65</v>
      </c>
    </row>
    <row r="134" spans="1:7" x14ac:dyDescent="0.2">
      <c r="A134" t="s">
        <v>233</v>
      </c>
      <c r="B134" s="32" t="s">
        <v>234</v>
      </c>
      <c r="C134" s="95">
        <f>'DOE25'!L262</f>
        <v>422.62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769383.84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110.91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-224.75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2147104.9200000004</v>
      </c>
      <c r="D143" s="141">
        <f>SUM(D129:D142)</f>
        <v>0</v>
      </c>
      <c r="E143" s="141">
        <f>SUM(E129:E142)</f>
        <v>187.97</v>
      </c>
      <c r="F143" s="141">
        <f>SUM(F129:F142)</f>
        <v>0</v>
      </c>
      <c r="G143" s="141">
        <f>SUM(G129:G142)</f>
        <v>1352516.65</v>
      </c>
    </row>
    <row r="144" spans="1:7" ht="12.75" thickTop="1" thickBot="1" x14ac:dyDescent="0.25">
      <c r="A144" s="33" t="s">
        <v>244</v>
      </c>
      <c r="C144" s="86">
        <f>(C114+C127+C143)</f>
        <v>16479218.85</v>
      </c>
      <c r="D144" s="86">
        <f>(D114+D127+D143)</f>
        <v>294106.95999999996</v>
      </c>
      <c r="E144" s="86">
        <f>(E114+E127+E143)</f>
        <v>501597.97</v>
      </c>
      <c r="F144" s="86">
        <f>(F114+F127+F143)</f>
        <v>0</v>
      </c>
      <c r="G144" s="86">
        <f>(G114+G127+G143)</f>
        <v>1352516.65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Newmarket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14080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17548</v>
      </c>
    </row>
    <row r="7" spans="1:4" x14ac:dyDescent="0.2">
      <c r="B7" t="s">
        <v>705</v>
      </c>
      <c r="C7" s="179">
        <f>IF('DOE25'!I664+'DOE25'!I669=0,0,ROUND('DOE25'!I671,0))</f>
        <v>14949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5696214</v>
      </c>
      <c r="D10" s="182">
        <f>ROUND((C10/$C$28)*100,1)</f>
        <v>38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3311662</v>
      </c>
      <c r="D11" s="182">
        <f>ROUND((C11/$C$28)*100,1)</f>
        <v>22.1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137255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616870</v>
      </c>
      <c r="D13" s="182">
        <f>ROUND((C13/$C$28)*100,1)</f>
        <v>4.0999999999999996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1186301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806049</v>
      </c>
      <c r="D16" s="182">
        <f t="shared" si="0"/>
        <v>5.4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609828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825430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260192</v>
      </c>
      <c r="D19" s="182">
        <f t="shared" si="0"/>
        <v>1.7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947801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434135</v>
      </c>
      <c r="D21" s="182">
        <f t="shared" si="0"/>
        <v>2.9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1785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145714.9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14979236.9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1377412</v>
      </c>
    </row>
    <row r="30" spans="1:4" x14ac:dyDescent="0.2">
      <c r="B30" s="187" t="s">
        <v>729</v>
      </c>
      <c r="C30" s="180">
        <f>SUM(C28:C29)</f>
        <v>16356648.9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10492953</v>
      </c>
      <c r="D35" s="182">
        <f t="shared" ref="D35:D40" si="1">ROUND((C35/$C$41)*100,1)</f>
        <v>67.2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39882.779999999329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4086243</v>
      </c>
      <c r="D37" s="182">
        <f t="shared" si="1"/>
        <v>26.2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98587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896263</v>
      </c>
      <c r="D39" s="182">
        <f t="shared" si="1"/>
        <v>5.7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15613928.779999999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Newmarket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4" t="s">
        <v>848</v>
      </c>
      <c r="B72" s="284"/>
      <c r="C72" s="284"/>
      <c r="D72" s="284"/>
      <c r="E72" s="28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HC40:HM40"/>
    <mergeCell ref="EP38:EZ38"/>
    <mergeCell ref="IP40:IV40"/>
    <mergeCell ref="IC40:IM40"/>
    <mergeCell ref="BC40:BM40"/>
    <mergeCell ref="BP40:BZ40"/>
    <mergeCell ref="FC40:FM40"/>
    <mergeCell ref="FP40:FZ40"/>
    <mergeCell ref="HP40:HZ40"/>
    <mergeCell ref="EC40:EM40"/>
    <mergeCell ref="EP40:EZ40"/>
    <mergeCell ref="GP40:GZ40"/>
    <mergeCell ref="C45:M45"/>
    <mergeCell ref="C46:M46"/>
    <mergeCell ref="GC40:GM40"/>
    <mergeCell ref="P39:Z39"/>
    <mergeCell ref="AC39:AM39"/>
    <mergeCell ref="DC39:DM39"/>
    <mergeCell ref="DC38:DM38"/>
    <mergeCell ref="DP38:DZ38"/>
    <mergeCell ref="EC38:EM38"/>
    <mergeCell ref="CC40:CM40"/>
    <mergeCell ref="CP40:CZ40"/>
    <mergeCell ref="DC40:DM40"/>
    <mergeCell ref="DP39:DZ39"/>
    <mergeCell ref="EC39:EM39"/>
    <mergeCell ref="FP39:FZ39"/>
    <mergeCell ref="C44:M44"/>
    <mergeCell ref="DP40:DZ40"/>
    <mergeCell ref="C43:M43"/>
    <mergeCell ref="P40:Z40"/>
    <mergeCell ref="AC40:AM40"/>
    <mergeCell ref="BP38:BZ38"/>
    <mergeCell ref="CC38:CM38"/>
    <mergeCell ref="FC39:FM39"/>
    <mergeCell ref="IC32:IM32"/>
    <mergeCell ref="IP32:IV32"/>
    <mergeCell ref="HC39:HM39"/>
    <mergeCell ref="HP39:HZ39"/>
    <mergeCell ref="GP39:GZ39"/>
    <mergeCell ref="IP38:IV38"/>
    <mergeCell ref="HP38:HZ38"/>
    <mergeCell ref="FP38:FZ38"/>
    <mergeCell ref="GC38:GM38"/>
    <mergeCell ref="GP38:GZ38"/>
    <mergeCell ref="FC38:FM38"/>
    <mergeCell ref="HC38:HM38"/>
    <mergeCell ref="GC39:GM39"/>
    <mergeCell ref="IC39:IM39"/>
    <mergeCell ref="IC38:IM38"/>
    <mergeCell ref="IP30:IV30"/>
    <mergeCell ref="AP40:AZ40"/>
    <mergeCell ref="BC31:BM31"/>
    <mergeCell ref="BC32:BM32"/>
    <mergeCell ref="BC39:BM39"/>
    <mergeCell ref="BP31:BZ31"/>
    <mergeCell ref="CC31:CM31"/>
    <mergeCell ref="IC30:IM30"/>
    <mergeCell ref="HC30:HM30"/>
    <mergeCell ref="DC31:DM31"/>
    <mergeCell ref="IC31:IM31"/>
    <mergeCell ref="CC30:CM30"/>
    <mergeCell ref="BC30:BM30"/>
    <mergeCell ref="BP30:BZ30"/>
    <mergeCell ref="AP32:AZ32"/>
    <mergeCell ref="BP32:BZ32"/>
    <mergeCell ref="HP32:HZ32"/>
    <mergeCell ref="GP32:GZ32"/>
    <mergeCell ref="EC32:EM32"/>
    <mergeCell ref="EP32:EZ32"/>
    <mergeCell ref="FC32:FM32"/>
    <mergeCell ref="CP38:CZ38"/>
    <mergeCell ref="IP39:IV39"/>
    <mergeCell ref="EP39:EZ39"/>
    <mergeCell ref="DP31:DZ31"/>
    <mergeCell ref="EC31:EM31"/>
    <mergeCell ref="EP31:EZ31"/>
    <mergeCell ref="HP31:HZ31"/>
    <mergeCell ref="HP29:HZ29"/>
    <mergeCell ref="CP31:CZ31"/>
    <mergeCell ref="DP29:DZ29"/>
    <mergeCell ref="DC30:DM30"/>
    <mergeCell ref="DP30:DZ30"/>
    <mergeCell ref="DC29:DM29"/>
    <mergeCell ref="HP30:HZ30"/>
    <mergeCell ref="FC30:FM30"/>
    <mergeCell ref="FP30:FZ30"/>
    <mergeCell ref="FC31:FM31"/>
    <mergeCell ref="FP31:FZ31"/>
    <mergeCell ref="GC31:GM31"/>
    <mergeCell ref="GP31:GZ31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P31:IV31"/>
    <mergeCell ref="CP32:CZ32"/>
    <mergeCell ref="CP30:CZ30"/>
    <mergeCell ref="EC30:EM30"/>
    <mergeCell ref="EP30:EZ30"/>
    <mergeCell ref="FP32:FZ32"/>
    <mergeCell ref="GC32:GM32"/>
    <mergeCell ref="HC31:HM31"/>
    <mergeCell ref="DP32:DZ32"/>
    <mergeCell ref="FC29:FM29"/>
    <mergeCell ref="CP29:CZ29"/>
    <mergeCell ref="HC32:HM32"/>
    <mergeCell ref="EC29:EM29"/>
    <mergeCell ref="EP29:EZ29"/>
    <mergeCell ref="C14:M14"/>
    <mergeCell ref="C15:M15"/>
    <mergeCell ref="C16:M16"/>
    <mergeCell ref="C17:M17"/>
    <mergeCell ref="IC29:IM29"/>
    <mergeCell ref="FP29:FZ29"/>
    <mergeCell ref="GC29:GM29"/>
    <mergeCell ref="GP29:GZ29"/>
    <mergeCell ref="HC29:HM29"/>
    <mergeCell ref="CC29:CM29"/>
    <mergeCell ref="AP29:AZ29"/>
    <mergeCell ref="C22:M22"/>
    <mergeCell ref="C23:M23"/>
    <mergeCell ref="C24:M24"/>
    <mergeCell ref="C29:M29"/>
    <mergeCell ref="C26:M26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25:M25"/>
    <mergeCell ref="A2:E2"/>
    <mergeCell ref="C5:M5"/>
    <mergeCell ref="C6:M6"/>
    <mergeCell ref="C7:M7"/>
    <mergeCell ref="C8:M8"/>
    <mergeCell ref="C13:M13"/>
    <mergeCell ref="C9:M9"/>
    <mergeCell ref="C21:M21"/>
    <mergeCell ref="C18:M18"/>
    <mergeCell ref="C19:M19"/>
    <mergeCell ref="C20:M20"/>
    <mergeCell ref="P31:Z31"/>
    <mergeCell ref="AC31:AM31"/>
    <mergeCell ref="AP31:AZ31"/>
    <mergeCell ref="BC29:BM29"/>
    <mergeCell ref="BP29:BZ29"/>
    <mergeCell ref="P32:Z32"/>
    <mergeCell ref="DC32:DM32"/>
    <mergeCell ref="C39:M39"/>
    <mergeCell ref="BP39:BZ39"/>
    <mergeCell ref="CC39:CM39"/>
    <mergeCell ref="CP39:CZ39"/>
    <mergeCell ref="AP39:AZ39"/>
    <mergeCell ref="C34:M34"/>
    <mergeCell ref="C35:M35"/>
    <mergeCell ref="C36:M36"/>
    <mergeCell ref="C38:M38"/>
    <mergeCell ref="CC32:CM32"/>
    <mergeCell ref="C32:M32"/>
    <mergeCell ref="BC38:BM38"/>
    <mergeCell ref="P38:Z38"/>
    <mergeCell ref="AC38:AM38"/>
    <mergeCell ref="AP38:AZ38"/>
    <mergeCell ref="AC32:AM32"/>
    <mergeCell ref="C68:M68"/>
    <mergeCell ref="C69:M69"/>
    <mergeCell ref="C66:M66"/>
    <mergeCell ref="C70:M70"/>
    <mergeCell ref="C61:M61"/>
    <mergeCell ref="C27:M27"/>
    <mergeCell ref="C28:M28"/>
    <mergeCell ref="C52:M52"/>
    <mergeCell ref="C50:M50"/>
    <mergeCell ref="C47:M47"/>
    <mergeCell ref="C48:M48"/>
    <mergeCell ref="C49:M49"/>
    <mergeCell ref="C51:M51"/>
    <mergeCell ref="C40:M40"/>
    <mergeCell ref="C53:M53"/>
    <mergeCell ref="C54:M54"/>
    <mergeCell ref="C55:M55"/>
    <mergeCell ref="C56:M56"/>
    <mergeCell ref="C57:M57"/>
    <mergeCell ref="C59:M59"/>
    <mergeCell ref="C60:M60"/>
    <mergeCell ref="C58:M58"/>
    <mergeCell ref="C31:M31"/>
    <mergeCell ref="C30:M30"/>
    <mergeCell ref="C62:M62"/>
    <mergeCell ref="C77:M77"/>
    <mergeCell ref="C78:M78"/>
    <mergeCell ref="C76:M76"/>
    <mergeCell ref="A72:E72"/>
    <mergeCell ref="C73:M73"/>
    <mergeCell ref="C74:M74"/>
    <mergeCell ref="C89:M89"/>
    <mergeCell ref="C90:M90"/>
    <mergeCell ref="C63:M63"/>
    <mergeCell ref="C64:M64"/>
    <mergeCell ref="C65:M65"/>
    <mergeCell ref="C85:M85"/>
    <mergeCell ref="C86:M86"/>
    <mergeCell ref="C87:M87"/>
    <mergeCell ref="C88:M88"/>
    <mergeCell ref="C79:M79"/>
    <mergeCell ref="C80:M80"/>
    <mergeCell ref="C83:M83"/>
    <mergeCell ref="C84:M84"/>
    <mergeCell ref="C81:M81"/>
    <mergeCell ref="C82:M82"/>
    <mergeCell ref="C75:M75"/>
    <mergeCell ref="C67:M6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2013-10-01T13:55:46Z</cp:lastPrinted>
  <dcterms:created xsi:type="dcterms:W3CDTF">1997-12-04T19:04:30Z</dcterms:created>
  <dcterms:modified xsi:type="dcterms:W3CDTF">2013-12-05T18:55:42Z</dcterms:modified>
</cp:coreProperties>
</file>