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8" i="1" l="1"/>
  <c r="H578" i="1"/>
  <c r="F501" i="1" l="1"/>
  <c r="F578" i="1" l="1"/>
  <c r="F497" i="1"/>
  <c r="G157" i="1"/>
  <c r="D9" i="13"/>
  <c r="I205" i="1" l="1"/>
  <c r="I210" i="1" s="1"/>
  <c r="H205" i="1"/>
  <c r="G205" i="1"/>
  <c r="F205" i="1"/>
  <c r="H203" i="1"/>
  <c r="G203" i="1"/>
  <c r="F203" i="1"/>
  <c r="G196" i="1"/>
  <c r="C9" i="12" s="1"/>
  <c r="H233" i="1"/>
  <c r="H246" i="1" s="1"/>
  <c r="H207" i="1"/>
  <c r="L207" i="1" s="1"/>
  <c r="C21" i="10" s="1"/>
  <c r="H582" i="1"/>
  <c r="C39" i="12"/>
  <c r="C37" i="12"/>
  <c r="B39" i="12"/>
  <c r="B38" i="12"/>
  <c r="B40" i="12" s="1"/>
  <c r="B37" i="12"/>
  <c r="B21" i="12"/>
  <c r="B20" i="12"/>
  <c r="B12" i="12"/>
  <c r="G202" i="1"/>
  <c r="G201" i="1"/>
  <c r="L201" i="1" s="1"/>
  <c r="F367" i="1"/>
  <c r="I367" i="1" s="1"/>
  <c r="H197" i="1"/>
  <c r="L197" i="1" s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F49" i="2" s="1"/>
  <c r="E36" i="2"/>
  <c r="D36" i="2"/>
  <c r="C36" i="2"/>
  <c r="I454" i="1"/>
  <c r="J45" i="1" s="1"/>
  <c r="G44" i="2" s="1"/>
  <c r="I457" i="1"/>
  <c r="J39" i="1"/>
  <c r="G38" i="2"/>
  <c r="C67" i="2"/>
  <c r="B2" i="13"/>
  <c r="F8" i="13"/>
  <c r="G8" i="13"/>
  <c r="L221" i="1"/>
  <c r="L239" i="1"/>
  <c r="D39" i="13"/>
  <c r="F13" i="13"/>
  <c r="F33" i="13" s="1"/>
  <c r="G13" i="13"/>
  <c r="L223" i="1"/>
  <c r="L241" i="1"/>
  <c r="F16" i="13"/>
  <c r="G16" i="13"/>
  <c r="L208" i="1"/>
  <c r="L226" i="1"/>
  <c r="L244" i="1"/>
  <c r="F5" i="13"/>
  <c r="G5" i="13"/>
  <c r="L196" i="1"/>
  <c r="C108" i="2" s="1"/>
  <c r="L198" i="1"/>
  <c r="C12" i="10" s="1"/>
  <c r="L199" i="1"/>
  <c r="L214" i="1"/>
  <c r="L215" i="1"/>
  <c r="L216" i="1"/>
  <c r="L228" i="1" s="1"/>
  <c r="L217" i="1"/>
  <c r="L232" i="1"/>
  <c r="L233" i="1"/>
  <c r="L234" i="1"/>
  <c r="L235" i="1"/>
  <c r="F6" i="13"/>
  <c r="G6" i="13"/>
  <c r="L219" i="1"/>
  <c r="L237" i="1"/>
  <c r="F7" i="13"/>
  <c r="G7" i="13"/>
  <c r="L202" i="1"/>
  <c r="L220" i="1"/>
  <c r="L238" i="1"/>
  <c r="F12" i="13"/>
  <c r="G12" i="13"/>
  <c r="L204" i="1"/>
  <c r="C120" i="2" s="1"/>
  <c r="L222" i="1"/>
  <c r="L240" i="1"/>
  <c r="F14" i="13"/>
  <c r="G14" i="13"/>
  <c r="L206" i="1"/>
  <c r="L224" i="1"/>
  <c r="L242" i="1"/>
  <c r="F15" i="13"/>
  <c r="G15" i="13"/>
  <c r="L225" i="1"/>
  <c r="L243" i="1"/>
  <c r="C123" i="2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37" i="1" s="1"/>
  <c r="J351" i="1" s="1"/>
  <c r="J308" i="1"/>
  <c r="J327" i="1"/>
  <c r="K289" i="1"/>
  <c r="K308" i="1"/>
  <c r="G31" i="13" s="1"/>
  <c r="G33" i="13" s="1"/>
  <c r="K327" i="1"/>
  <c r="L275" i="1"/>
  <c r="L276" i="1"/>
  <c r="L277" i="1"/>
  <c r="E110" i="2" s="1"/>
  <c r="L278" i="1"/>
  <c r="E111" i="2" s="1"/>
  <c r="L280" i="1"/>
  <c r="L281" i="1"/>
  <c r="L282" i="1"/>
  <c r="L283" i="1"/>
  <c r="L284" i="1"/>
  <c r="L285" i="1"/>
  <c r="L286" i="1"/>
  <c r="L287" i="1"/>
  <c r="L294" i="1"/>
  <c r="L295" i="1"/>
  <c r="L296" i="1"/>
  <c r="L308" i="1" s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27" i="1" s="1"/>
  <c r="L316" i="1"/>
  <c r="L318" i="1"/>
  <c r="L319" i="1"/>
  <c r="L320" i="1"/>
  <c r="L321" i="1"/>
  <c r="L322" i="1"/>
  <c r="L323" i="1"/>
  <c r="L324" i="1"/>
  <c r="H661" i="1" s="1"/>
  <c r="L325" i="1"/>
  <c r="L332" i="1"/>
  <c r="L333" i="1"/>
  <c r="L334" i="1"/>
  <c r="L259" i="1"/>
  <c r="L260" i="1"/>
  <c r="L340" i="1"/>
  <c r="L341" i="1"/>
  <c r="E131" i="2" s="1"/>
  <c r="L254" i="1"/>
  <c r="L335" i="1"/>
  <c r="C11" i="13"/>
  <c r="C10" i="13"/>
  <c r="C9" i="13"/>
  <c r="L360" i="1"/>
  <c r="B4" i="12"/>
  <c r="B36" i="12"/>
  <c r="C36" i="12"/>
  <c r="C40" i="12"/>
  <c r="B27" i="12"/>
  <c r="C27" i="12"/>
  <c r="B31" i="12"/>
  <c r="C31" i="12"/>
  <c r="B9" i="12"/>
  <c r="B13" i="12"/>
  <c r="C13" i="12"/>
  <c r="B18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400" i="1" s="1"/>
  <c r="L398" i="1"/>
  <c r="L399" i="1"/>
  <c r="L402" i="1"/>
  <c r="L403" i="1"/>
  <c r="L406" i="1" s="1"/>
  <c r="C139" i="2" s="1"/>
  <c r="L404" i="1"/>
  <c r="L405" i="1"/>
  <c r="L265" i="1"/>
  <c r="J59" i="1"/>
  <c r="J111" i="1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D55" i="2" s="1"/>
  <c r="H59" i="1"/>
  <c r="I59" i="1"/>
  <c r="I111" i="1" s="1"/>
  <c r="I192" i="1" s="1"/>
  <c r="G629" i="1" s="1"/>
  <c r="J629" i="1" s="1"/>
  <c r="F78" i="1"/>
  <c r="C56" i="2" s="1"/>
  <c r="F93" i="1"/>
  <c r="C57" i="2" s="1"/>
  <c r="F110" i="1"/>
  <c r="G110" i="1"/>
  <c r="H78" i="1"/>
  <c r="H93" i="1"/>
  <c r="H110" i="1"/>
  <c r="I110" i="1"/>
  <c r="J110" i="1"/>
  <c r="F120" i="1"/>
  <c r="F135" i="1"/>
  <c r="F139" i="1" s="1"/>
  <c r="G120" i="1"/>
  <c r="G135" i="1"/>
  <c r="G139" i="1" s="1"/>
  <c r="H120" i="1"/>
  <c r="H135" i="1"/>
  <c r="I120" i="1"/>
  <c r="I135" i="1"/>
  <c r="J120" i="1"/>
  <c r="J135" i="1"/>
  <c r="J139" i="1" s="1"/>
  <c r="F146" i="1"/>
  <c r="F161" i="1"/>
  <c r="G146" i="1"/>
  <c r="G161" i="1"/>
  <c r="G168" i="1" s="1"/>
  <c r="H146" i="1"/>
  <c r="H161" i="1"/>
  <c r="I146" i="1"/>
  <c r="F84" i="2" s="1"/>
  <c r="I161" i="1"/>
  <c r="L249" i="1"/>
  <c r="L331" i="1"/>
  <c r="E112" i="2" s="1"/>
  <c r="L253" i="1"/>
  <c r="L267" i="1"/>
  <c r="L268" i="1"/>
  <c r="C142" i="2" s="1"/>
  <c r="L348" i="1"/>
  <c r="E141" i="2" s="1"/>
  <c r="L349" i="1"/>
  <c r="E142" i="2" s="1"/>
  <c r="I664" i="1"/>
  <c r="I669" i="1"/>
  <c r="I668" i="1"/>
  <c r="C42" i="10"/>
  <c r="L373" i="1"/>
  <c r="C29" i="10" s="1"/>
  <c r="L374" i="1"/>
  <c r="L375" i="1"/>
  <c r="L376" i="1"/>
  <c r="L377" i="1"/>
  <c r="L378" i="1"/>
  <c r="L379" i="1"/>
  <c r="B2" i="10"/>
  <c r="L343" i="1"/>
  <c r="E133" i="2" s="1"/>
  <c r="L344" i="1"/>
  <c r="E134" i="2" s="1"/>
  <c r="L345" i="1"/>
  <c r="L346" i="1"/>
  <c r="K350" i="1"/>
  <c r="L520" i="1"/>
  <c r="L521" i="1"/>
  <c r="F549" i="1"/>
  <c r="L522" i="1"/>
  <c r="F550" i="1" s="1"/>
  <c r="L525" i="1"/>
  <c r="G548" i="1" s="1"/>
  <c r="G551" i="1" s="1"/>
  <c r="L526" i="1"/>
  <c r="G549" i="1" s="1"/>
  <c r="L527" i="1"/>
  <c r="G550" i="1" s="1"/>
  <c r="L530" i="1"/>
  <c r="L531" i="1"/>
  <c r="H549" i="1"/>
  <c r="L532" i="1"/>
  <c r="H550" i="1" s="1"/>
  <c r="L535" i="1"/>
  <c r="I548" i="1"/>
  <c r="L536" i="1"/>
  <c r="L537" i="1"/>
  <c r="I550" i="1" s="1"/>
  <c r="L540" i="1"/>
  <c r="J548" i="1" s="1"/>
  <c r="L541" i="1"/>
  <c r="J549" i="1" s="1"/>
  <c r="L542" i="1"/>
  <c r="J550" i="1" s="1"/>
  <c r="E130" i="2"/>
  <c r="K269" i="1"/>
  <c r="J269" i="1"/>
  <c r="I269" i="1"/>
  <c r="H269" i="1"/>
  <c r="G269" i="1"/>
  <c r="L269" i="1" s="1"/>
  <c r="F269" i="1"/>
  <c r="C131" i="2"/>
  <c r="C130" i="2"/>
  <c r="A1" i="2"/>
  <c r="A2" i="2"/>
  <c r="C8" i="2"/>
  <c r="D8" i="2"/>
  <c r="E8" i="2"/>
  <c r="E18" i="2" s="1"/>
  <c r="F8" i="2"/>
  <c r="I438" i="1"/>
  <c r="J9" i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F18" i="2" s="1"/>
  <c r="I444" i="1"/>
  <c r="J18" i="1" s="1"/>
  <c r="G17" i="2" s="1"/>
  <c r="C21" i="2"/>
  <c r="D21" i="2"/>
  <c r="D31" i="2" s="1"/>
  <c r="D50" i="2" s="1"/>
  <c r="E21" i="2"/>
  <c r="F21" i="2"/>
  <c r="I447" i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C49" i="2" s="1"/>
  <c r="D34" i="2"/>
  <c r="E34" i="2"/>
  <c r="F34" i="2"/>
  <c r="C35" i="2"/>
  <c r="D35" i="2"/>
  <c r="E35" i="2"/>
  <c r="F35" i="2"/>
  <c r="I453" i="1"/>
  <c r="J48" i="1" s="1"/>
  <c r="G47" i="2" s="1"/>
  <c r="I455" i="1"/>
  <c r="J43" i="1"/>
  <c r="G42" i="2" s="1"/>
  <c r="I456" i="1"/>
  <c r="J37" i="1" s="1"/>
  <c r="I458" i="1"/>
  <c r="J47" i="1"/>
  <c r="G46" i="2" s="1"/>
  <c r="C48" i="2"/>
  <c r="E55" i="2"/>
  <c r="F55" i="2"/>
  <c r="F62" i="2" s="1"/>
  <c r="E57" i="2"/>
  <c r="C58" i="2"/>
  <c r="D58" i="2"/>
  <c r="E58" i="2"/>
  <c r="F58" i="2"/>
  <c r="F61" i="2" s="1"/>
  <c r="D59" i="2"/>
  <c r="C60" i="2"/>
  <c r="D60" i="2"/>
  <c r="D61" i="2" s="1"/>
  <c r="E60" i="2"/>
  <c r="F60" i="2"/>
  <c r="C65" i="2"/>
  <c r="C66" i="2"/>
  <c r="C69" i="2" s="1"/>
  <c r="C68" i="2"/>
  <c r="D68" i="2"/>
  <c r="D69" i="2"/>
  <c r="E68" i="2"/>
  <c r="E69" i="2" s="1"/>
  <c r="F68" i="2"/>
  <c r="F69" i="2"/>
  <c r="G68" i="2"/>
  <c r="G69" i="2" s="1"/>
  <c r="C71" i="2"/>
  <c r="F71" i="2"/>
  <c r="C72" i="2"/>
  <c r="C77" i="2" s="1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C84" i="2"/>
  <c r="D84" i="2"/>
  <c r="D90" i="2" s="1"/>
  <c r="E84" i="2"/>
  <c r="C86" i="2"/>
  <c r="E86" i="2"/>
  <c r="F86" i="2"/>
  <c r="F90" i="2" s="1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F102" i="2" s="1"/>
  <c r="G95" i="2"/>
  <c r="C96" i="2"/>
  <c r="D96" i="2"/>
  <c r="E96" i="2"/>
  <c r="E102" i="2" s="1"/>
  <c r="F96" i="2"/>
  <c r="G96" i="2"/>
  <c r="C97" i="2"/>
  <c r="D97" i="2"/>
  <c r="D102" i="2" s="1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C110" i="2"/>
  <c r="D114" i="2"/>
  <c r="F114" i="2"/>
  <c r="G114" i="2"/>
  <c r="E117" i="2"/>
  <c r="E119" i="2"/>
  <c r="E120" i="2"/>
  <c r="E121" i="2"/>
  <c r="E123" i="2"/>
  <c r="E124" i="2"/>
  <c r="F127" i="2"/>
  <c r="G127" i="2"/>
  <c r="C129" i="2"/>
  <c r="E129" i="2"/>
  <c r="D133" i="2"/>
  <c r="D143" i="2"/>
  <c r="F133" i="2"/>
  <c r="K418" i="1"/>
  <c r="K426" i="1"/>
  <c r="K432" i="1"/>
  <c r="L262" i="1"/>
  <c r="C134" i="2" s="1"/>
  <c r="L263" i="1"/>
  <c r="C135" i="2" s="1"/>
  <c r="L264" i="1"/>
  <c r="C136" i="2" s="1"/>
  <c r="E136" i="2"/>
  <c r="C141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G499" i="1"/>
  <c r="C160" i="2"/>
  <c r="H499" i="1"/>
  <c r="D160" i="2" s="1"/>
  <c r="I499" i="1"/>
  <c r="E160" i="2" s="1"/>
  <c r="J499" i="1"/>
  <c r="F160" i="2" s="1"/>
  <c r="B161" i="2"/>
  <c r="C161" i="2"/>
  <c r="D161" i="2"/>
  <c r="E161" i="2"/>
  <c r="G161" i="2" s="1"/>
  <c r="F161" i="2"/>
  <c r="B162" i="2"/>
  <c r="C162" i="2"/>
  <c r="D162" i="2"/>
  <c r="E162" i="2"/>
  <c r="F162" i="2"/>
  <c r="F502" i="1"/>
  <c r="G502" i="1"/>
  <c r="C163" i="2" s="1"/>
  <c r="H502" i="1"/>
  <c r="D163" i="2" s="1"/>
  <c r="I502" i="1"/>
  <c r="E163" i="2"/>
  <c r="J502" i="1"/>
  <c r="F163" i="2" s="1"/>
  <c r="F19" i="1"/>
  <c r="G616" i="1" s="1"/>
  <c r="G19" i="1"/>
  <c r="G617" i="1" s="1"/>
  <c r="H19" i="1"/>
  <c r="G618" i="1" s="1"/>
  <c r="I19" i="1"/>
  <c r="F32" i="1"/>
  <c r="G32" i="1"/>
  <c r="H32" i="1"/>
  <c r="I32" i="1"/>
  <c r="F50" i="1"/>
  <c r="G621" i="1" s="1"/>
  <c r="G50" i="1"/>
  <c r="H50" i="1"/>
  <c r="I50" i="1"/>
  <c r="I51" i="1"/>
  <c r="H619" i="1" s="1"/>
  <c r="F176" i="1"/>
  <c r="I176" i="1"/>
  <c r="I191" i="1" s="1"/>
  <c r="F182" i="1"/>
  <c r="G182" i="1"/>
  <c r="G191" i="1" s="1"/>
  <c r="H182" i="1"/>
  <c r="I182" i="1"/>
  <c r="J182" i="1"/>
  <c r="J191" i="1" s="1"/>
  <c r="F187" i="1"/>
  <c r="G187" i="1"/>
  <c r="H187" i="1"/>
  <c r="H191" i="1" s="1"/>
  <c r="I187" i="1"/>
  <c r="J210" i="1"/>
  <c r="J256" i="1" s="1"/>
  <c r="K210" i="1"/>
  <c r="F228" i="1"/>
  <c r="G228" i="1"/>
  <c r="H228" i="1"/>
  <c r="I228" i="1"/>
  <c r="J228" i="1"/>
  <c r="K228" i="1"/>
  <c r="F246" i="1"/>
  <c r="G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L336" i="1" s="1"/>
  <c r="I336" i="1"/>
  <c r="J336" i="1"/>
  <c r="K336" i="1"/>
  <c r="F361" i="1"/>
  <c r="G361" i="1"/>
  <c r="H361" i="1"/>
  <c r="I361" i="1"/>
  <c r="J361" i="1"/>
  <c r="K361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G407" i="1"/>
  <c r="H407" i="1"/>
  <c r="H643" i="1" s="1"/>
  <c r="J643" i="1" s="1"/>
  <c r="I407" i="1"/>
  <c r="L412" i="1"/>
  <c r="L418" i="1" s="1"/>
  <c r="L413" i="1"/>
  <c r="L414" i="1"/>
  <c r="L415" i="1"/>
  <c r="L416" i="1"/>
  <c r="L417" i="1"/>
  <c r="F418" i="1"/>
  <c r="F433" i="1" s="1"/>
  <c r="G418" i="1"/>
  <c r="H418" i="1"/>
  <c r="I418" i="1"/>
  <c r="J418" i="1"/>
  <c r="J433" i="1" s="1"/>
  <c r="L420" i="1"/>
  <c r="L421" i="1"/>
  <c r="L422" i="1"/>
  <c r="L423" i="1"/>
  <c r="L424" i="1"/>
  <c r="L425" i="1"/>
  <c r="F426" i="1"/>
  <c r="G426" i="1"/>
  <c r="G433" i="1" s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F451" i="1"/>
  <c r="F460" i="1" s="1"/>
  <c r="H638" i="1" s="1"/>
  <c r="G451" i="1"/>
  <c r="H451" i="1"/>
  <c r="H460" i="1" s="1"/>
  <c r="H640" i="1" s="1"/>
  <c r="J640" i="1" s="1"/>
  <c r="F459" i="1"/>
  <c r="G459" i="1"/>
  <c r="H459" i="1"/>
  <c r="F469" i="1"/>
  <c r="F475" i="1" s="1"/>
  <c r="H621" i="1" s="1"/>
  <c r="G469" i="1"/>
  <c r="H469" i="1"/>
  <c r="H475" i="1" s="1"/>
  <c r="H623" i="1" s="1"/>
  <c r="I469" i="1"/>
  <c r="J469" i="1"/>
  <c r="J475" i="1" s="1"/>
  <c r="H625" i="1" s="1"/>
  <c r="F473" i="1"/>
  <c r="G473" i="1"/>
  <c r="H473" i="1"/>
  <c r="I473" i="1"/>
  <c r="I475" i="1" s="1"/>
  <c r="H624" i="1" s="1"/>
  <c r="J624" i="1" s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43" i="1"/>
  <c r="L556" i="1"/>
  <c r="L557" i="1"/>
  <c r="L558" i="1"/>
  <c r="F559" i="1"/>
  <c r="F570" i="1" s="1"/>
  <c r="G559" i="1"/>
  <c r="H559" i="1"/>
  <c r="I559" i="1"/>
  <c r="J559" i="1"/>
  <c r="J570" i="1" s="1"/>
  <c r="K559" i="1"/>
  <c r="L561" i="1"/>
  <c r="L562" i="1"/>
  <c r="L563" i="1"/>
  <c r="F564" i="1"/>
  <c r="G564" i="1"/>
  <c r="G570" i="1" s="1"/>
  <c r="H564" i="1"/>
  <c r="I564" i="1"/>
  <c r="J564" i="1"/>
  <c r="K564" i="1"/>
  <c r="L566" i="1"/>
  <c r="L567" i="1"/>
  <c r="L569" i="1" s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7" i="1" s="1"/>
  <c r="G646" i="1" s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9" i="1"/>
  <c r="J619" i="1" s="1"/>
  <c r="G622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G640" i="1"/>
  <c r="G642" i="1"/>
  <c r="G643" i="1"/>
  <c r="G644" i="1"/>
  <c r="J644" i="1" s="1"/>
  <c r="H644" i="1"/>
  <c r="H646" i="1"/>
  <c r="G648" i="1"/>
  <c r="G650" i="1"/>
  <c r="J650" i="1" s="1"/>
  <c r="G651" i="1"/>
  <c r="H651" i="1"/>
  <c r="G652" i="1"/>
  <c r="H652" i="1"/>
  <c r="J652" i="1" s="1"/>
  <c r="G653" i="1"/>
  <c r="H653" i="1"/>
  <c r="H654" i="1"/>
  <c r="F191" i="1"/>
  <c r="L289" i="1"/>
  <c r="L337" i="1" s="1"/>
  <c r="D18" i="13"/>
  <c r="C18" i="13" s="1"/>
  <c r="D17" i="13"/>
  <c r="C17" i="13" s="1"/>
  <c r="C90" i="2"/>
  <c r="F77" i="2"/>
  <c r="F80" i="2" s="1"/>
  <c r="D49" i="2"/>
  <c r="G102" i="2"/>
  <c r="E31" i="2"/>
  <c r="G61" i="2"/>
  <c r="D29" i="13"/>
  <c r="C29" i="13" s="1"/>
  <c r="E77" i="2"/>
  <c r="K570" i="1"/>
  <c r="I168" i="1"/>
  <c r="H168" i="1"/>
  <c r="G337" i="1"/>
  <c r="G351" i="1" s="1"/>
  <c r="F168" i="1"/>
  <c r="H139" i="1"/>
  <c r="L392" i="1"/>
  <c r="C137" i="2" s="1"/>
  <c r="F22" i="13"/>
  <c r="C22" i="13" s="1"/>
  <c r="H25" i="13"/>
  <c r="C25" i="13" s="1"/>
  <c r="L559" i="1"/>
  <c r="F337" i="1"/>
  <c r="F351" i="1" s="1"/>
  <c r="E16" i="13"/>
  <c r="C16" i="13" s="1"/>
  <c r="J654" i="1"/>
  <c r="H33" i="13"/>
  <c r="C24" i="10"/>
  <c r="E90" i="2"/>
  <c r="C6" i="10"/>
  <c r="F31" i="13"/>
  <c r="C5" i="10"/>
  <c r="G16" i="2"/>
  <c r="H433" i="1"/>
  <c r="I139" i="1"/>
  <c r="I433" i="1"/>
  <c r="C38" i="10" l="1"/>
  <c r="J551" i="1"/>
  <c r="J544" i="1"/>
  <c r="H544" i="1"/>
  <c r="I544" i="1"/>
  <c r="F544" i="1"/>
  <c r="F103" i="2"/>
  <c r="J50" i="1"/>
  <c r="G625" i="1" s="1"/>
  <c r="J625" i="1" s="1"/>
  <c r="G36" i="2"/>
  <c r="G80" i="2"/>
  <c r="J192" i="1"/>
  <c r="L407" i="1"/>
  <c r="C25" i="10"/>
  <c r="C61" i="2"/>
  <c r="D62" i="2"/>
  <c r="C124" i="2"/>
  <c r="E80" i="2"/>
  <c r="J638" i="1"/>
  <c r="J646" i="1"/>
  <c r="K544" i="1"/>
  <c r="G544" i="1"/>
  <c r="L426" i="1"/>
  <c r="L255" i="1"/>
  <c r="D15" i="13"/>
  <c r="C15" i="13" s="1"/>
  <c r="L528" i="1"/>
  <c r="G475" i="1"/>
  <c r="H622" i="1" s="1"/>
  <c r="G460" i="1"/>
  <c r="H639" i="1" s="1"/>
  <c r="J639" i="1" s="1"/>
  <c r="G159" i="2"/>
  <c r="G158" i="2"/>
  <c r="G155" i="2"/>
  <c r="K433" i="1"/>
  <c r="G133" i="2" s="1"/>
  <c r="G143" i="2" s="1"/>
  <c r="G144" i="2" s="1"/>
  <c r="I459" i="1"/>
  <c r="F31" i="2"/>
  <c r="F50" i="2" s="1"/>
  <c r="D14" i="13"/>
  <c r="C14" i="13" s="1"/>
  <c r="C117" i="2"/>
  <c r="D31" i="13"/>
  <c r="C31" i="13" s="1"/>
  <c r="C18" i="2"/>
  <c r="L613" i="1"/>
  <c r="K256" i="1"/>
  <c r="K270" i="1" s="1"/>
  <c r="G51" i="1"/>
  <c r="H617" i="1" s="1"/>
  <c r="J617" i="1" s="1"/>
  <c r="C23" i="10"/>
  <c r="A40" i="12"/>
  <c r="C113" i="2"/>
  <c r="L205" i="1"/>
  <c r="C121" i="2" s="1"/>
  <c r="F210" i="1"/>
  <c r="F256" i="1" s="1"/>
  <c r="F270" i="1" s="1"/>
  <c r="L203" i="1"/>
  <c r="E8" i="13" s="1"/>
  <c r="C8" i="13" s="1"/>
  <c r="G210" i="1"/>
  <c r="G256" i="1" s="1"/>
  <c r="G270" i="1" s="1"/>
  <c r="A13" i="12"/>
  <c r="D5" i="13"/>
  <c r="C5" i="13" s="1"/>
  <c r="H210" i="1"/>
  <c r="H256" i="1" s="1"/>
  <c r="H270" i="1" s="1"/>
  <c r="I662" i="1"/>
  <c r="D103" i="2"/>
  <c r="J651" i="1"/>
  <c r="F51" i="1"/>
  <c r="H616" i="1" s="1"/>
  <c r="J616" i="1" s="1"/>
  <c r="G49" i="2"/>
  <c r="I337" i="1"/>
  <c r="I351" i="1" s="1"/>
  <c r="I256" i="1"/>
  <c r="I270" i="1" s="1"/>
  <c r="H548" i="1"/>
  <c r="H551" i="1" s="1"/>
  <c r="L533" i="1"/>
  <c r="H111" i="1"/>
  <c r="H192" i="1" s="1"/>
  <c r="G628" i="1" s="1"/>
  <c r="J628" i="1" s="1"/>
  <c r="E56" i="2"/>
  <c r="E61" i="2" s="1"/>
  <c r="E62" i="2" s="1"/>
  <c r="H337" i="1"/>
  <c r="H351" i="1" s="1"/>
  <c r="C39" i="10"/>
  <c r="F111" i="1"/>
  <c r="F192" i="1" s="1"/>
  <c r="G626" i="1" s="1"/>
  <c r="J626" i="1" s="1"/>
  <c r="C80" i="2"/>
  <c r="J653" i="1"/>
  <c r="J642" i="1"/>
  <c r="J622" i="1"/>
  <c r="K604" i="1"/>
  <c r="G647" i="1" s="1"/>
  <c r="H570" i="1"/>
  <c r="L564" i="1"/>
  <c r="L570" i="1" s="1"/>
  <c r="I570" i="1"/>
  <c r="E143" i="2"/>
  <c r="K550" i="1"/>
  <c r="F548" i="1"/>
  <c r="L523" i="1"/>
  <c r="L381" i="1"/>
  <c r="G635" i="1" s="1"/>
  <c r="J635" i="1" s="1"/>
  <c r="G111" i="1"/>
  <c r="G192" i="1" s="1"/>
  <c r="G627" i="1" s="1"/>
  <c r="J627" i="1" s="1"/>
  <c r="C55" i="2"/>
  <c r="C62" i="2" s="1"/>
  <c r="C35" i="10"/>
  <c r="J270" i="1"/>
  <c r="H647" i="1"/>
  <c r="J621" i="1"/>
  <c r="E49" i="2"/>
  <c r="E50" i="2" s="1"/>
  <c r="J22" i="1"/>
  <c r="I451" i="1"/>
  <c r="I460" i="1" s="1"/>
  <c r="H641" i="1" s="1"/>
  <c r="C31" i="2"/>
  <c r="C50" i="2" s="1"/>
  <c r="G659" i="1"/>
  <c r="C111" i="2"/>
  <c r="C13" i="10"/>
  <c r="C138" i="2"/>
  <c r="C140" i="2" s="1"/>
  <c r="C143" i="2" s="1"/>
  <c r="D12" i="13"/>
  <c r="C12" i="13" s="1"/>
  <c r="J648" i="1"/>
  <c r="L432" i="1"/>
  <c r="L433" i="1" s="1"/>
  <c r="G637" i="1" s="1"/>
  <c r="J637" i="1" s="1"/>
  <c r="G162" i="2"/>
  <c r="B160" i="2"/>
  <c r="G160" i="2" s="1"/>
  <c r="K499" i="1"/>
  <c r="G156" i="2"/>
  <c r="C26" i="10"/>
  <c r="C18" i="10"/>
  <c r="F660" i="1"/>
  <c r="G660" i="1"/>
  <c r="L361" i="1"/>
  <c r="H660" i="1"/>
  <c r="D126" i="2"/>
  <c r="D127" i="2" s="1"/>
  <c r="D144" i="2" s="1"/>
  <c r="C122" i="2"/>
  <c r="C20" i="10"/>
  <c r="C118" i="2"/>
  <c r="C16" i="10"/>
  <c r="D7" i="13"/>
  <c r="C7" i="13" s="1"/>
  <c r="C112" i="2"/>
  <c r="C102" i="2"/>
  <c r="J13" i="1"/>
  <c r="I445" i="1"/>
  <c r="G641" i="1" s="1"/>
  <c r="I549" i="1"/>
  <c r="L538" i="1"/>
  <c r="F129" i="2"/>
  <c r="F143" i="2" s="1"/>
  <c r="F144" i="2" s="1"/>
  <c r="G55" i="2"/>
  <c r="G62" i="2" s="1"/>
  <c r="G103" i="2" s="1"/>
  <c r="A31" i="12"/>
  <c r="L350" i="1"/>
  <c r="L351" i="1" s="1"/>
  <c r="G632" i="1" s="1"/>
  <c r="J632" i="1" s="1"/>
  <c r="C32" i="10"/>
  <c r="E113" i="2"/>
  <c r="E122" i="2"/>
  <c r="E118" i="2"/>
  <c r="E109" i="2"/>
  <c r="K337" i="1"/>
  <c r="K351" i="1" s="1"/>
  <c r="I368" i="1"/>
  <c r="H633" i="1" s="1"/>
  <c r="J633" i="1" s="1"/>
  <c r="D19" i="13"/>
  <c r="C19" i="13" s="1"/>
  <c r="G649" i="1"/>
  <c r="J649" i="1" s="1"/>
  <c r="G661" i="1"/>
  <c r="C10" i="10"/>
  <c r="C109" i="2"/>
  <c r="C11" i="10"/>
  <c r="C15" i="10"/>
  <c r="D6" i="13"/>
  <c r="C6" i="13" s="1"/>
  <c r="B22" i="12"/>
  <c r="A22" i="12" s="1"/>
  <c r="H51" i="1"/>
  <c r="H618" i="1" s="1"/>
  <c r="J618" i="1" s="1"/>
  <c r="G623" i="1"/>
  <c r="J623" i="1" s="1"/>
  <c r="B163" i="2"/>
  <c r="G163" i="2" s="1"/>
  <c r="K502" i="1"/>
  <c r="D18" i="2"/>
  <c r="L246" i="1"/>
  <c r="H659" i="1" s="1"/>
  <c r="F661" i="1"/>
  <c r="E103" i="2" l="1"/>
  <c r="G636" i="1"/>
  <c r="J636" i="1" s="1"/>
  <c r="H645" i="1"/>
  <c r="I661" i="1"/>
  <c r="G645" i="1"/>
  <c r="J645" i="1" s="1"/>
  <c r="G630" i="1"/>
  <c r="J630" i="1" s="1"/>
  <c r="E13" i="13"/>
  <c r="E33" i="13" s="1"/>
  <c r="D35" i="13" s="1"/>
  <c r="C19" i="10"/>
  <c r="C119" i="2"/>
  <c r="C127" i="2" s="1"/>
  <c r="C17" i="10"/>
  <c r="L210" i="1"/>
  <c r="L256" i="1" s="1"/>
  <c r="L270" i="1" s="1"/>
  <c r="G631" i="1" s="1"/>
  <c r="J631" i="1" s="1"/>
  <c r="C103" i="2"/>
  <c r="F551" i="1"/>
  <c r="K548" i="1"/>
  <c r="D33" i="13"/>
  <c r="D36" i="13" s="1"/>
  <c r="I551" i="1"/>
  <c r="K549" i="1"/>
  <c r="C27" i="10"/>
  <c r="G634" i="1"/>
  <c r="J634" i="1" s="1"/>
  <c r="G21" i="2"/>
  <c r="G31" i="2" s="1"/>
  <c r="J32" i="1"/>
  <c r="J51" i="1" s="1"/>
  <c r="H620" i="1" s="1"/>
  <c r="E114" i="2"/>
  <c r="J641" i="1"/>
  <c r="G663" i="1"/>
  <c r="H663" i="1"/>
  <c r="C114" i="2"/>
  <c r="E127" i="2"/>
  <c r="G12" i="2"/>
  <c r="G18" i="2" s="1"/>
  <c r="J19" i="1"/>
  <c r="G620" i="1" s="1"/>
  <c r="I660" i="1"/>
  <c r="C36" i="10"/>
  <c r="C41" i="10" s="1"/>
  <c r="L544" i="1"/>
  <c r="J647" i="1"/>
  <c r="G50" i="2"/>
  <c r="K551" i="1" l="1"/>
  <c r="C13" i="13"/>
  <c r="F659" i="1"/>
  <c r="F663" i="1" s="1"/>
  <c r="C144" i="2"/>
  <c r="D40" i="10"/>
  <c r="D37" i="10"/>
  <c r="D38" i="10"/>
  <c r="D35" i="10"/>
  <c r="D39" i="10"/>
  <c r="D36" i="10"/>
  <c r="G666" i="1"/>
  <c r="G671" i="1"/>
  <c r="E144" i="2"/>
  <c r="J620" i="1"/>
  <c r="H655" i="1"/>
  <c r="H666" i="1"/>
  <c r="H671" i="1"/>
  <c r="C28" i="10"/>
  <c r="I659" i="1" l="1"/>
  <c r="I663" i="1" s="1"/>
  <c r="I671" i="1" s="1"/>
  <c r="C7" i="10" s="1"/>
  <c r="D22" i="10"/>
  <c r="D23" i="10"/>
  <c r="C30" i="10"/>
  <c r="D12" i="10"/>
  <c r="D25" i="10"/>
  <c r="D24" i="10"/>
  <c r="D21" i="10"/>
  <c r="D18" i="10"/>
  <c r="D26" i="10"/>
  <c r="D19" i="10"/>
  <c r="D13" i="10"/>
  <c r="D20" i="10"/>
  <c r="D11" i="10"/>
  <c r="D10" i="10"/>
  <c r="D16" i="10"/>
  <c r="D17" i="10"/>
  <c r="D15" i="10"/>
  <c r="F671" i="1"/>
  <c r="C4" i="10" s="1"/>
  <c r="F666" i="1"/>
  <c r="D41" i="10"/>
  <c r="D27" i="10"/>
  <c r="I666" i="1" l="1"/>
  <c r="D28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<sst xmlns="http://schemas.openxmlformats.org/spreadsheetml/2006/main" count="3947" uniqueCount="913">
  <si>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</si>
  <si>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</si>
  <si>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</si>
  <si>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</si>
  <si>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</si>
  <si>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</si>
  <si>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</si>
  <si>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</si>
  <si>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</si>
  <si>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</si>
  <si>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</si>
  <si>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</si>
  <si>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</si>
  <si>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</si>
  <si>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</si>
  <si>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</si>
  <si>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</si>
  <si>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</si>
  <si>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</si>
  <si>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</si>
  <si>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</si>
  <si>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</si>
  <si>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</si>
  <si>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</si>
  <si>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</si>
  <si>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</si>
  <si>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</si>
  <si>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</si>
  <si>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</si>
  <si>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</si>
  <si>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</si>
  <si>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</si>
  <si>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</si>
  <si>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</si>
  <si>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</si>
  <si>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</si>
  <si>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</si>
  <si>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</si>
  <si>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</si>
  <si>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</si>
  <si>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</si>
  <si>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</si>
  <si>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</si>
  <si>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</si>
  <si>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</si>
  <si>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</si>
  <si>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</si>
  <si>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</si>
  <si>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</si>
  <si>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</si>
  <si>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</si>
  <si>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</si>
  <si>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</si>
  <si>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</si>
  <si>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</si>
  <si>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</si>
  <si>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</si>
  <si>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</si>
  <si>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</si>
  <si>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</si>
  <si>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</si>
  <si>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</si>
  <si>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</si>
  <si>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</si>
  <si>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</si>
  <si>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</si>
  <si>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</si>
  <si>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</si>
  <si>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</si>
  <si>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</si>
  <si>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</si>
  <si>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</si>
  <si>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</si>
  <si>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</si>
  <si>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</si>
  <si>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</si>
  <si>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</si>
  <si>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</si>
  <si>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</si>
  <si>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</si>
  <si>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</si>
  <si>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</si>
  <si>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</si>
  <si>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</si>
  <si>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</si>
  <si>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</si>
  <si>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</si>
  <si>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</si>
  <si>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</si>
  <si>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</si>
  <si>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</si>
  <si>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</si>
  <si>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</si>
  <si>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</si>
  <si>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</si>
  <si>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</si>
  <si>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</si>
  <si>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</si>
  <si>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</si>
  <si>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</si>
  <si>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</si>
  <si>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</si>
  <si>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</si>
  <si>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</si>
  <si>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</si>
  <si>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</si>
  <si>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</si>
  <si>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</si>
  <si>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</si>
  <si>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</si>
  <si>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</si>
  <si>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</si>
  <si>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</si>
  <si>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</si>
  <si>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</si>
  <si>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</si>
  <si>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</si>
  <si>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</si>
  <si>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</si>
  <si>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</si>
  <si>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</si>
  <si>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</si>
  <si>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</si>
  <si>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</si>
  <si>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</si>
  <si>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</si>
  <si>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</si>
  <si>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</si>
  <si>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</si>
  <si>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</si>
  <si>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</si>
  <si>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</si>
  <si>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</si>
  <si>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</si>
  <si>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</si>
  <si>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</si>
  <si>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</si>
  <si>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</si>
  <si>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</si>
  <si>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</si>
  <si>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</si>
  <si>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</si>
  <si>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</si>
  <si>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</si>
  <si>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</si>
  <si>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</si>
  <si>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</si>
  <si>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</si>
  <si>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</si>
  <si>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</si>
  <si>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</si>
  <si>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</si>
  <si>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</si>
  <si>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</si>
  <si>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</si>
  <si>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</si>
  <si>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</si>
  <si>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</si>
  <si>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</si>
  <si>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</si>
  <si>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</si>
  <si>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</si>
  <si>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</si>
  <si>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</si>
  <si>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</si>
  <si>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</si>
  <si>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</si>
  <si>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</si>
  <si>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</si>
  <si>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</si>
  <si>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</si>
  <si>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</si>
  <si>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</si>
  <si>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</si>
  <si>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</si>
  <si>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</si>
  <si>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</si>
  <si>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</si>
  <si>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</si>
  <si>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</si>
  <si>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</si>
  <si>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</si>
  <si>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</si>
  <si>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</si>
  <si>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</si>
  <si>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</si>
  <si>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</si>
  <si>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</si>
  <si>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</si>
  <si>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</si>
  <si>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</si>
  <si>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</si>
  <si>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</si>
  <si>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</si>
  <si>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</si>
  <si>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</si>
  <si>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</si>
  <si>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</si>
  <si>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</si>
  <si>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</si>
  <si>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</si>
  <si>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</si>
  <si>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</si>
  <si>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</si>
  <si>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</si>
  <si>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</si>
  <si>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</si>
  <si>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</si>
  <si>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</si>
  <si>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</si>
  <si>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</si>
  <si>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</si>
  <si>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</si>
  <si>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</si>
  <si>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</si>
  <si>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</si>
  <si>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</si>
  <si>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</si>
  <si>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</si>
  <si>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</si>
  <si>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</si>
  <si>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</si>
  <si>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</si>
  <si>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</si>
  <si>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</si>
  <si>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</si>
  <si>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</si>
  <si>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</si>
  <si>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</si>
  <si>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</si>
  <si>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</si>
  <si>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</si>
  <si>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</si>
  <si>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</si>
  <si>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</si>
  <si>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</si>
  <si>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</si>
  <si>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</si>
  <si>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</si>
  <si>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</si>
  <si>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</si>
  <si>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</si>
  <si>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</si>
  <si>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</si>
  <si>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</si>
  <si>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</si>
  <si>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</si>
  <si>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</si>
  <si>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</si>
  <si>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</si>
  <si>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</si>
  <si>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</si>
  <si>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</si>
  <si>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</si>
  <si>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</si>
  <si>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</si>
  <si>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</si>
  <si>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</si>
  <si>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</si>
  <si>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</si>
  <si>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</si>
  <si>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</si>
  <si>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</si>
  <si>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</si>
  <si>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</si>
  <si>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</si>
  <si>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</si>
  <si>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</si>
  <si>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</si>
  <si>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</si>
  <si>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</si>
  <si>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</si>
  <si>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</si>
  <si>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</si>
  <si>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</si>
  <si>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</si>
  <si>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</si>
  <si>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</si>
  <si>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</si>
  <si>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</si>
  <si>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</si>
  <si>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</si>
  <si>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</si>
  <si>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</si>
  <si>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</si>
  <si>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</si>
  <si>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</si>
  <si>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</si>
  <si>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</si>
  <si>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</si>
  <si>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</si>
  <si>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</si>
  <si>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</si>
  <si>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</si>
  <si>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</si>
  <si>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</si>
  <si>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</si>
  <si>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</si>
  <si>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</si>
  <si>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</si>
  <si>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</si>
  <si>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</si>
  <si>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</si>
  <si>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</si>
  <si>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</si>
  <si>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</si>
  <si>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</si>
  <si>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</si>
  <si>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</si>
  <si>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</si>
  <si>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</si>
  <si>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</si>
  <si>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</si>
  <si>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</si>
  <si>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</si>
  <si>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</si>
  <si>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</si>
  <si>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</si>
  <si>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</si>
  <si>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</si>
  <si>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</si>
  <si>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</si>
  <si>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</si>
  <si>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</si>
  <si>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</si>
  <si>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</si>
  <si>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</si>
  <si>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</si>
  <si>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</si>
  <si>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</si>
  <si>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</si>
  <si>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</si>
  <si>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</si>
  <si>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</si>
  <si>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</si>
  <si>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</si>
  <si>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</si>
  <si>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</si>
  <si>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</si>
  <si>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</si>
  <si>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</si>
  <si>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</si>
  <si>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</si>
  <si>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</si>
  <si>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</si>
  <si>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</si>
  <si>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</si>
  <si>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</si>
  <si>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</si>
  <si>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</si>
  <si>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</si>
  <si>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</si>
  <si>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</si>
  <si>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</si>
  <si>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</si>
  <si>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</si>
  <si>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</si>
  <si>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</si>
  <si>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</si>
  <si>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</si>
  <si>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</si>
  <si>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</si>
  <si>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</si>
  <si>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</si>
  <si>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</si>
  <si>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</si>
  <si>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</si>
  <si>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</si>
  <si>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</si>
  <si>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</si>
  <si>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</si>
  <si>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</si>
  <si>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</si>
  <si>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</si>
  <si>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</si>
  <si>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</si>
  <si>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</si>
  <si>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</si>
  <si>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</si>
  <si>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</si>
  <si>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</si>
  <si>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</si>
  <si>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</si>
  <si>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</si>
  <si>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</si>
  <si>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</si>
  <si>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</si>
  <si>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</si>
  <si>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</si>
  <si>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</si>
  <si>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</si>
  <si>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</si>
  <si>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</si>
  <si>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</si>
  <si>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</si>
  <si>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</si>
  <si>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</si>
  <si>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</si>
  <si>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</si>
  <si>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</si>
  <si>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</si>
  <si>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</si>
  <si>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</si>
  <si>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</si>
  <si>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</si>
  <si>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</si>
  <si>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</si>
  <si>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</si>
  <si>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</si>
  <si>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</si>
  <si>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</si>
  <si>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</si>
  <si>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</si>
  <si>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</si>
  <si>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</si>
  <si>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</si>
  <si>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</si>
  <si>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</si>
  <si>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</si>
  <si>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</si>
  <si>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</si>
  <si>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</si>
  <si>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</si>
  <si>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</si>
  <si>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</si>
  <si>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</si>
  <si>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</si>
  <si>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</si>
  <si>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</si>
  <si>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</si>
  <si>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</si>
  <si>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</si>
  <si>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</si>
  <si>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</si>
  <si>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</si>
  <si>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</si>
  <si>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</si>
  <si>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</si>
  <si>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</si>
  <si>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</si>
  <si>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</si>
  <si>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</si>
  <si>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</si>
  <si>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</si>
  <si>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</si>
  <si>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</si>
  <si>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</si>
  <si>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</si>
  <si>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</si>
  <si>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</si>
  <si>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</si>
  <si>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</si>
  <si>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</si>
  <si>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</si>
  <si>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</si>
  <si>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</si>
  <si>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</si>
  <si>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</si>
  <si>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</si>
  <si>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</si>
  <si>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</si>
  <si>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</si>
  <si>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</si>
  <si>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</si>
  <si>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</si>
  <si>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</si>
  <si>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</si>
  <si>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</si>
  <si>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</si>
  <si>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</si>
  <si>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</si>
  <si>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</si>
  <si>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</si>
  <si>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</si>
  <si>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</si>
  <si>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</si>
  <si>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</si>
  <si>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</si>
  <si>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</si>
  <si>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</si>
  <si>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</si>
  <si>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</si>
  <si>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</si>
  <si>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</si>
  <si>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</si>
  <si>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</si>
  <si>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</si>
  <si>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</si>
  <si>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</si>
  <si>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</si>
  <si>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</si>
  <si>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</si>
  <si>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</si>
  <si>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</si>
  <si>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</si>
  <si>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</si>
  <si>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</si>
  <si>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</si>
  <si>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</si>
  <si>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</si>
  <si>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</si>
  <si>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</si>
  <si>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</si>
  <si>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</si>
  <si>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</si>
  <si>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</si>
  <si>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</si>
  <si>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</si>
  <si>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</si>
  <si>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</si>
  <si>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</si>
  <si>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</si>
  <si>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</si>
  <si>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</si>
  <si>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</si>
  <si>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</si>
  <si>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</si>
  <si>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</si>
  <si>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</si>
  <si>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</si>
  <si>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</si>
  <si>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</si>
  <si>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</si>
  <si>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</si>
  <si>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</si>
  <si>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</si>
  <si>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</si>
  <si>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</si>
  <si>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</si>
  <si>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</si>
  <si>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</si>
  <si>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</si>
  <si>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</si>
  <si>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</si>
  <si>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</si>
  <si>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</si>
  <si>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</si>
  <si>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</si>
  <si>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</si>
  <si>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</si>
  <si>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</si>
  <si>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</si>
  <si>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</si>
  <si>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</si>
  <si>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</si>
  <si>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</si>
  <si>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</si>
  <si>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</si>
  <si>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</si>
  <si>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</si>
  <si>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</si>
  <si>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</si>
  <si>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</si>
  <si>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</si>
  <si>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</si>
  <si>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</si>
  <si>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</si>
  <si>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</si>
  <si>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</si>
  <si>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</si>
  <si>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</si>
  <si>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</si>
  <si>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</si>
  <si>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</si>
  <si>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</si>
  <si>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</si>
  <si>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</si>
  <si>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</si>
  <si>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</si>
  <si>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</si>
  <si>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</si>
  <si>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</si>
  <si>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</si>
  <si>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</si>
  <si>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</si>
  <si>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</si>
  <si>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</si>
  <si>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</si>
  <si>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</si>
  <si>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</si>
  <si>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</si>
  <si>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</si>
  <si>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</si>
  <si>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</si>
  <si>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</si>
  <si>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</si>
  <si>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</si>
  <si>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</si>
  <si>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</si>
  <si>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</si>
  <si>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</si>
  <si>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</si>
  <si>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</si>
  <si>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</si>
  <si>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</si>
  <si>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</si>
  <si>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</si>
  <si>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</si>
  <si>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</si>
  <si>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</si>
  <si>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</si>
  <si>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</si>
  <si>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</si>
  <si>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</si>
  <si>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</si>
  <si>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</si>
  <si>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</si>
  <si>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</si>
  <si>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</si>
  <si>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</si>
  <si>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</si>
  <si>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</si>
  <si>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</si>
  <si>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</si>
  <si>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</si>
  <si>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</si>
  <si>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</si>
  <si>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</si>
  <si>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</si>
  <si>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</si>
  <si>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</si>
  <si>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</si>
  <si>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</si>
  <si>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</si>
  <si>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</si>
  <si>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</si>
  <si>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</si>
  <si>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</si>
  <si>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</si>
  <si>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</si>
  <si>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</si>
  <si>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</si>
  <si>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</si>
  <si>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</si>
  <si>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</si>
  <si>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</si>
  <si>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</si>
  <si>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</si>
  <si>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</si>
  <si>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</si>
  <si>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</si>
  <si>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</si>
  <si>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</si>
  <si>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</si>
  <si>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</si>
  <si>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</si>
  <si>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</si>
  <si>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</si>
  <si>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</si>
  <si>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</si>
  <si>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</si>
  <si>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</si>
  <si>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</si>
  <si>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</si>
  <si>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</si>
  <si>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</si>
  <si>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</si>
  <si>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</si>
  <si>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</si>
  <si>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</si>
  <si>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</si>
  <si>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</si>
  <si>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</si>
  <si>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</si>
  <si>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</si>
  <si>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</si>
  <si>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</si>
  <si>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</si>
  <si>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</si>
  <si>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</si>
  <si>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</si>
  <si>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</si>
  <si>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</si>
  <si>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</si>
  <si>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</si>
  <si>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</si>
  <si>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</si>
  <si>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</si>
  <si>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</si>
  <si>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</si>
  <si>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</si>
  <si>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</si>
  <si>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</si>
  <si>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</si>
  <si>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</si>
  <si>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</si>
  <si>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</si>
  <si>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</si>
  <si>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</si>
  <si>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</si>
  <si>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</si>
  <si>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</si>
  <si>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</si>
  <si>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</si>
  <si>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</si>
  <si>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</si>
  <si>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</si>
  <si>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</si>
  <si>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</si>
  <si>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</si>
  <si>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</si>
  <si>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</si>
  <si>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</si>
  <si>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</si>
  <si>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</si>
  <si>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</si>
  <si>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</si>
  <si>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</si>
  <si>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</si>
  <si>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</si>
  <si>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</si>
  <si>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</si>
  <si>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</si>
  <si>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</si>
  <si>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</si>
  <si>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</si>
  <si>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</si>
  <si>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</si>
  <si>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</si>
  <si>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</si>
  <si>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</si>
  <si>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</si>
  <si>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</si>
  <si>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</si>
  <si>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</si>
  <si>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</si>
  <si>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</si>
  <si>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</si>
  <si>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</si>
  <si>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</si>
  <si>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</si>
  <si>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</si>
  <si>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</si>
  <si>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</si>
  <si>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</si>
  <si>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</si>
  <si>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</si>
  <si>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</si>
  <si>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</si>
  <si>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</si>
  <si>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</si>
  <si>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</si>
  <si>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</si>
  <si>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</si>
  <si>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</si>
  <si>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</si>
  <si>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</si>
  <si>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</si>
  <si>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</si>
  <si>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</si>
  <si>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</si>
  <si>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</si>
  <si>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</si>
  <si>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</si>
  <si>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</si>
  <si>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</si>
  <si>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</si>
  <si>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</si>
  <si>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</si>
  <si>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</si>
  <si>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</si>
  <si>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</si>
  <si>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</si>
  <si>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</si>
  <si>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</si>
  <si>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</si>
  <si>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</si>
  <si>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</si>
  <si>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</si>
  <si>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</si>
  <si>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</si>
  <si>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</si>
  <si>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</si>
  <si>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</si>
  <si>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</si>
  <si>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</si>
  <si>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</si>
  <si>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</si>
  <si>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</si>
  <si>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</si>
  <si>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</si>
  <si>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</si>
  <si>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</si>
  <si>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</si>
  <si>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</si>
  <si>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</si>
  <si>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</si>
  <si>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</si>
  <si>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</si>
  <si>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</si>
  <si>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</si>
  <si>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</si>
  <si>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</si>
  <si>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</si>
  <si>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</si>
  <si>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</si>
  <si>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</si>
  <si>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</si>
  <si>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</si>
  <si>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</si>
  <si>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</si>
  <si>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</si>
  <si>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</si>
  <si>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</si>
  <si>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</si>
  <si>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</si>
  <si>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</si>
  <si>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</si>
  <si>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</si>
  <si>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</si>
  <si>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</si>
  <si>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</si>
  <si>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</si>
  <si>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</si>
  <si>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</si>
  <si>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</si>
  <si>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</si>
  <si>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</si>
  <si>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</si>
  <si>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</si>
  <si>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</si>
  <si>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</si>
  <si>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</si>
  <si>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</si>
  <si>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</si>
  <si>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</si>
  <si>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</si>
  <si>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</si>
  <si>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</si>
  <si>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</si>
  <si>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</si>
  <si>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</si>
  <si>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</si>
  <si>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</si>
  <si>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</si>
  <si>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</si>
  <si>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</si>
  <si>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</si>
  <si>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</si>
  <si>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</si>
  <si>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</si>
  <si>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</si>
  <si>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</si>
  <si>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</si>
  <si>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</si>
  <si>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</si>
  <si>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</si>
  <si>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</si>
  <si>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</si>
  <si>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</si>
  <si>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</si>
  <si>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</si>
  <si>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</si>
  <si>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</si>
  <si>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</si>
  <si>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</si>
  <si>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</si>
  <si>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</si>
  <si>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</si>
  <si>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</si>
  <si>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</si>
  <si>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</si>
  <si>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</si>
  <si>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</si>
  <si>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</si>
  <si>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</si>
  <si>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</si>
  <si>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</si>
  <si>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</si>
  <si>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</si>
  <si>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</si>
  <si>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</si>
  <si>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</si>
  <si>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</si>
  <si>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</si>
  <si>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</si>
  <si>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</si>
  <si>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</si>
  <si>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</si>
  <si>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</si>
  <si>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</si>
  <si>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</si>
  <si>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</si>
  <si>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</si>
  <si>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</si>
  <si>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</si>
  <si>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</si>
  <si>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</si>
  <si>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</si>
  <si>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</si>
  <si>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</si>
  <si>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</si>
  <si>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</si>
  <si>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</si>
  <si>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</si>
  <si>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</si>
  <si>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</si>
  <si>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</si>
  <si>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</si>
  <si>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</si>
  <si>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</si>
  <si>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</si>
  <si>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</si>
  <si>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</si>
  <si>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</si>
  <si>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</si>
  <si>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</si>
  <si>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</si>
  <si>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</si>
  <si>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08/01</t>
  </si>
  <si>
    <t>08/16</t>
  </si>
  <si>
    <t>Northwood School District</t>
  </si>
  <si>
    <t>Note: Fund 70 Reported in General Fund as Reserved for Special Purpose Prior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</si>
</sst>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0" fontId="28" fillId="0" borderId="0" xfId="0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22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411</v>
      </c>
      <c r="C2" s="21">
        <v>411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572374.6</v>
      </c>
      <c r="G9" s="18">
        <v>50</v>
      </c>
      <c r="H9" s="18"/>
      <c r="I9" s="18"/>
      <c r="J9" s="67">
        <f>SUM(I438)</f>
        <v>43208.78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10412.51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7028.08</v>
      </c>
      <c r="G13" s="18">
        <v>10789.47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27875.53</v>
      </c>
      <c r="G14" s="18">
        <v>2196.96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1489.4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617690.72</v>
      </c>
      <c r="G19" s="41">
        <f>SUM(G9:G18)</f>
        <v>14525.83</v>
      </c>
      <c r="H19" s="41">
        <f>SUM(H9:H18)</f>
        <v>0</v>
      </c>
      <c r="I19" s="41">
        <f>SUM(I9:I18)</f>
        <v>0</v>
      </c>
      <c r="J19" s="41">
        <f>SUM(J9:J18)</f>
        <v>43208.78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10412.51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229180.96</v>
      </c>
      <c r="G24" s="18">
        <v>170.41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91662.5</v>
      </c>
      <c r="G28" s="18">
        <v>3942.91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64641.26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385484.72</v>
      </c>
      <c r="G32" s="41">
        <f>SUM(G22:G31)</f>
        <v>14525.83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43208.78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232206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232206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43208.78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617690.72</v>
      </c>
      <c r="G51" s="41">
        <f>G50+G32</f>
        <v>14525.83</v>
      </c>
      <c r="H51" s="41">
        <f>H50+H32</f>
        <v>0</v>
      </c>
      <c r="I51" s="41">
        <f>I50+I32</f>
        <v>0</v>
      </c>
      <c r="J51" s="41">
        <f>J50+J32</f>
        <v>43208.78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7515536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7515536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727.59</v>
      </c>
      <c r="G95" s="18"/>
      <c r="H95" s="18"/>
      <c r="I95" s="18"/>
      <c r="J95" s="18"/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58218.42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22008.16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3739.24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26474.989999999998</v>
      </c>
      <c r="G110" s="41">
        <f>SUM(G95:G109)</f>
        <v>58218.42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7542010.9900000002</v>
      </c>
      <c r="G111" s="41">
        <f>G59+G110</f>
        <v>58218.42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2373409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1126351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3499760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87814.28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250398.51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2123.56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338212.79000000004</v>
      </c>
      <c r="G135" s="41">
        <f>SUM(G122:G134)</f>
        <v>2123.56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3837972.79</v>
      </c>
      <c r="G139" s="41">
        <f>G120+SUM(G135:G136)</f>
        <v>2123.56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57315.84+2876.44</f>
        <v>60192.28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216387.24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216387.24</v>
      </c>
      <c r="G161" s="41">
        <f>SUM(G149:G160)</f>
        <v>60192.28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216387.24</v>
      </c>
      <c r="G168" s="41">
        <f>G146+G161+SUM(G162:G167)</f>
        <v>60192.28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24247.7</v>
      </c>
      <c r="H178" s="18"/>
      <c r="I178" s="18"/>
      <c r="J178" s="18"/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24247.7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24247.7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11596371.020000001</v>
      </c>
      <c r="G192" s="47">
        <f>G111+G139+G168+G191</f>
        <v>144781.96</v>
      </c>
      <c r="H192" s="47">
        <f>H111+H139+H168+H191</f>
        <v>0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1521488.82</v>
      </c>
      <c r="G196" s="18">
        <f>918483.08-36428.14-50357.54-17761.62</f>
        <v>813935.77999999991</v>
      </c>
      <c r="H196" s="18">
        <v>8614.16</v>
      </c>
      <c r="I196" s="18">
        <v>53966.9</v>
      </c>
      <c r="J196" s="18">
        <v>754.15</v>
      </c>
      <c r="K196" s="18">
        <v>0</v>
      </c>
      <c r="L196" s="19">
        <f>SUM(F196:K196)</f>
        <v>2398759.81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824976.75</v>
      </c>
      <c r="G197" s="18">
        <v>351797.92</v>
      </c>
      <c r="H197" s="18">
        <f>1613639.75-549266.89-719353.01</f>
        <v>345019.84999999986</v>
      </c>
      <c r="I197" s="18">
        <v>3502.83</v>
      </c>
      <c r="J197" s="18">
        <v>1002</v>
      </c>
      <c r="K197" s="18">
        <v>0</v>
      </c>
      <c r="L197" s="19">
        <f>SUM(F197:K197)</f>
        <v>1526299.3499999999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29443</v>
      </c>
      <c r="G199" s="18">
        <v>3965.88</v>
      </c>
      <c r="H199" s="18">
        <v>2817.5</v>
      </c>
      <c r="I199" s="18">
        <v>0</v>
      </c>
      <c r="J199" s="18">
        <v>0</v>
      </c>
      <c r="K199" s="18">
        <v>175</v>
      </c>
      <c r="L199" s="19">
        <f>SUM(F199:K199)</f>
        <v>36401.379999999997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165101.93</v>
      </c>
      <c r="G201" s="18">
        <f>42695.23+24305.01+9477.5+104.38+1889.17+114.36+537.72</f>
        <v>79123.37000000001</v>
      </c>
      <c r="H201" s="18">
        <v>173676.2</v>
      </c>
      <c r="I201" s="18">
        <v>1122.4100000000001</v>
      </c>
      <c r="J201" s="18">
        <v>0</v>
      </c>
      <c r="K201" s="18">
        <v>114</v>
      </c>
      <c r="L201" s="19">
        <f t="shared" ref="L201:L207" si="0">SUM(F201:K201)</f>
        <v>419137.91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115294.17</v>
      </c>
      <c r="G202" s="18">
        <f>32647.17+22895.63+23895.36+1579.47+128.88+1858.2</f>
        <v>83004.710000000006</v>
      </c>
      <c r="H202" s="18">
        <v>19460.78</v>
      </c>
      <c r="I202" s="18">
        <v>24393.01</v>
      </c>
      <c r="J202" s="18">
        <v>34804.97</v>
      </c>
      <c r="K202" s="18">
        <v>0</v>
      </c>
      <c r="L202" s="19">
        <f t="shared" si="0"/>
        <v>276957.64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12086.67-4472</f>
        <v>7614.67</v>
      </c>
      <c r="G203" s="18">
        <f>1096.66-406</f>
        <v>690.66000000000008</v>
      </c>
      <c r="H203" s="18">
        <f>31219.33+320310.14+12722.5-135143.22</f>
        <v>229108.75000000003</v>
      </c>
      <c r="I203" s="18">
        <v>0</v>
      </c>
      <c r="J203" s="18">
        <v>0</v>
      </c>
      <c r="K203" s="18">
        <v>0</v>
      </c>
      <c r="L203" s="19">
        <f t="shared" si="0"/>
        <v>237414.08000000002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198217.71</v>
      </c>
      <c r="G204" s="18">
        <v>119496.1</v>
      </c>
      <c r="H204" s="18">
        <v>18027.25</v>
      </c>
      <c r="I204" s="18">
        <v>843.77</v>
      </c>
      <c r="J204" s="18">
        <v>0</v>
      </c>
      <c r="K204" s="18">
        <v>3000.97</v>
      </c>
      <c r="L204" s="19">
        <f t="shared" si="0"/>
        <v>339585.8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f>43260-16006</f>
        <v>27254</v>
      </c>
      <c r="G205" s="18">
        <f>7039.1+16878.61+883.01-9176</f>
        <v>15624.719999999998</v>
      </c>
      <c r="H205" s="18">
        <f>2126.45-787</f>
        <v>1339.4499999999998</v>
      </c>
      <c r="I205" s="18">
        <f>378.46-140</f>
        <v>238.45999999999998</v>
      </c>
      <c r="J205" s="18">
        <v>0</v>
      </c>
      <c r="K205" s="18">
        <v>0</v>
      </c>
      <c r="L205" s="19">
        <f t="shared" si="0"/>
        <v>44456.63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133483.07</v>
      </c>
      <c r="G206" s="18">
        <v>55711.37</v>
      </c>
      <c r="H206" s="18">
        <v>78532.820000000007</v>
      </c>
      <c r="I206" s="18">
        <v>150068.39000000001</v>
      </c>
      <c r="J206" s="18">
        <v>964</v>
      </c>
      <c r="K206" s="18">
        <v>0</v>
      </c>
      <c r="L206" s="19">
        <f t="shared" si="0"/>
        <v>418759.65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281896.12+161181.77+5112</f>
        <v>448189.89</v>
      </c>
      <c r="I207" s="18"/>
      <c r="J207" s="18"/>
      <c r="K207" s="18"/>
      <c r="L207" s="19">
        <f t="shared" si="0"/>
        <v>448189.89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3022874.12</v>
      </c>
      <c r="G210" s="41">
        <f t="shared" si="1"/>
        <v>1523350.51</v>
      </c>
      <c r="H210" s="41">
        <f t="shared" si="1"/>
        <v>1324786.6499999999</v>
      </c>
      <c r="I210" s="41">
        <f t="shared" si="1"/>
        <v>234135.77000000002</v>
      </c>
      <c r="J210" s="41">
        <f t="shared" si="1"/>
        <v>37525.120000000003</v>
      </c>
      <c r="K210" s="41">
        <f t="shared" si="1"/>
        <v>3289.97</v>
      </c>
      <c r="L210" s="41">
        <f t="shared" si="1"/>
        <v>6145962.1399999997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3461605.77</v>
      </c>
      <c r="I232" s="18"/>
      <c r="J232" s="18"/>
      <c r="K232" s="18"/>
      <c r="L232" s="19">
        <f>SUM(F232:K232)</f>
        <v>3461605.77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f>719353.01+549266.89+10490.85</f>
        <v>1279110.75</v>
      </c>
      <c r="I233" s="18"/>
      <c r="J233" s="18"/>
      <c r="K233" s="18"/>
      <c r="L233" s="19">
        <f>SUM(F233:K233)</f>
        <v>1279110.75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0</v>
      </c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4472</v>
      </c>
      <c r="G239" s="18">
        <v>406</v>
      </c>
      <c r="H239" s="18">
        <v>135143.22</v>
      </c>
      <c r="I239" s="18"/>
      <c r="J239" s="18"/>
      <c r="K239" s="18"/>
      <c r="L239" s="19">
        <f t="shared" si="4"/>
        <v>140021.22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16006</v>
      </c>
      <c r="G241" s="18">
        <v>9176</v>
      </c>
      <c r="H241" s="18">
        <v>787</v>
      </c>
      <c r="I241" s="18">
        <v>140</v>
      </c>
      <c r="J241" s="18"/>
      <c r="K241" s="18"/>
      <c r="L241" s="19">
        <f t="shared" si="4"/>
        <v>26109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234756.08</v>
      </c>
      <c r="I243" s="18"/>
      <c r="J243" s="18"/>
      <c r="K243" s="18"/>
      <c r="L243" s="19">
        <f t="shared" si="4"/>
        <v>234756.08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20478</v>
      </c>
      <c r="G246" s="41">
        <f t="shared" si="5"/>
        <v>9582</v>
      </c>
      <c r="H246" s="41">
        <f t="shared" si="5"/>
        <v>5111402.8199999994</v>
      </c>
      <c r="I246" s="41">
        <f t="shared" si="5"/>
        <v>140</v>
      </c>
      <c r="J246" s="41">
        <f t="shared" si="5"/>
        <v>0</v>
      </c>
      <c r="K246" s="41">
        <f t="shared" si="5"/>
        <v>0</v>
      </c>
      <c r="L246" s="41">
        <f t="shared" si="5"/>
        <v>5141602.8199999994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3043352.12</v>
      </c>
      <c r="G256" s="41">
        <f t="shared" si="8"/>
        <v>1532932.51</v>
      </c>
      <c r="H256" s="41">
        <f t="shared" si="8"/>
        <v>6436189.4699999988</v>
      </c>
      <c r="I256" s="41">
        <f t="shared" si="8"/>
        <v>234275.77000000002</v>
      </c>
      <c r="J256" s="41">
        <f t="shared" si="8"/>
        <v>37525.120000000003</v>
      </c>
      <c r="K256" s="41">
        <f t="shared" si="8"/>
        <v>3289.97</v>
      </c>
      <c r="L256" s="41">
        <f t="shared" si="8"/>
        <v>11287564.959999999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290000</v>
      </c>
      <c r="L259" s="19">
        <f>SUM(F259:K259)</f>
        <v>290000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48636.5</v>
      </c>
      <c r="L260" s="19">
        <f>SUM(F260:K260)</f>
        <v>48636.5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24247.7</v>
      </c>
      <c r="L262" s="19">
        <f>SUM(F262:K262)</f>
        <v>24247.7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362884.2</v>
      </c>
      <c r="L269" s="41">
        <f t="shared" si="9"/>
        <v>362884.2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3043352.12</v>
      </c>
      <c r="G270" s="42">
        <f t="shared" si="11"/>
        <v>1532932.51</v>
      </c>
      <c r="H270" s="42">
        <f t="shared" si="11"/>
        <v>6436189.4699999988</v>
      </c>
      <c r="I270" s="42">
        <f t="shared" si="11"/>
        <v>234275.77000000002</v>
      </c>
      <c r="J270" s="42">
        <f t="shared" si="11"/>
        <v>37525.120000000003</v>
      </c>
      <c r="K270" s="42">
        <f t="shared" si="11"/>
        <v>366174.17</v>
      </c>
      <c r="L270" s="42">
        <f t="shared" si="11"/>
        <v>11650449.159999998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68000.12</v>
      </c>
      <c r="G357" s="18">
        <v>13723.44</v>
      </c>
      <c r="H357" s="18">
        <v>2417.14</v>
      </c>
      <c r="I357" s="18">
        <v>59841.26</v>
      </c>
      <c r="J357" s="18">
        <v>800</v>
      </c>
      <c r="K357" s="18">
        <v>0</v>
      </c>
      <c r="L357" s="13">
        <f>SUM(F357:K357)</f>
        <v>144781.96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68000.12</v>
      </c>
      <c r="G361" s="47">
        <f t="shared" si="22"/>
        <v>13723.44</v>
      </c>
      <c r="H361" s="47">
        <f t="shared" si="22"/>
        <v>2417.14</v>
      </c>
      <c r="I361" s="47">
        <f t="shared" si="22"/>
        <v>59841.26</v>
      </c>
      <c r="J361" s="47">
        <f t="shared" si="22"/>
        <v>800</v>
      </c>
      <c r="K361" s="47">
        <f t="shared" si="22"/>
        <v>0</v>
      </c>
      <c r="L361" s="47">
        <f t="shared" si="22"/>
        <v>144781.96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57367.31</v>
      </c>
      <c r="G366" s="18"/>
      <c r="H366" s="18"/>
      <c r="I366" s="56">
        <f>SUM(F366:H366)</f>
        <v>57367.31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1084.82+1389.13</f>
        <v>2473.9499999999998</v>
      </c>
      <c r="G367" s="63"/>
      <c r="H367" s="63"/>
      <c r="I367" s="56">
        <f>SUM(F367:H367)</f>
        <v>2473.9499999999998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59841.259999999995</v>
      </c>
      <c r="G368" s="47">
        <f>SUM(G366:G367)</f>
        <v>0</v>
      </c>
      <c r="H368" s="47">
        <f>SUM(H366:H367)</f>
        <v>0</v>
      </c>
      <c r="I368" s="47">
        <f>SUM(I366:I367)</f>
        <v>59841.259999999995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43208.78</v>
      </c>
      <c r="G438" s="18"/>
      <c r="H438" s="18"/>
      <c r="I438" s="56">
        <f t="shared" ref="I438:I444" si="33">SUM(F438:H438)</f>
        <v>43208.78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43208.78</v>
      </c>
      <c r="G445" s="13">
        <f>SUM(G438:G444)</f>
        <v>0</v>
      </c>
      <c r="H445" s="13">
        <f>SUM(H438:H444)</f>
        <v>0</v>
      </c>
      <c r="I445" s="13">
        <f>SUM(I438:I444)</f>
        <v>43208.78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43208.78</v>
      </c>
      <c r="G458" s="18"/>
      <c r="H458" s="18"/>
      <c r="I458" s="56">
        <f t="shared" si="34"/>
        <v>43208.78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43208.78</v>
      </c>
      <c r="G459" s="83">
        <f>SUM(G453:G458)</f>
        <v>0</v>
      </c>
      <c r="H459" s="83">
        <f>SUM(H453:H458)</f>
        <v>0</v>
      </c>
      <c r="I459" s="83">
        <f>SUM(I453:I458)</f>
        <v>43208.78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43208.78</v>
      </c>
      <c r="G460" s="42">
        <f>G451+G459</f>
        <v>0</v>
      </c>
      <c r="H460" s="42">
        <f>H451+H459</f>
        <v>0</v>
      </c>
      <c r="I460" s="42">
        <f>I451+I459</f>
        <v>43208.78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286280</v>
      </c>
      <c r="G464" s="18"/>
      <c r="H464" s="18"/>
      <c r="I464" s="18"/>
      <c r="J464" s="18">
        <v>43208.78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11596371.02</v>
      </c>
      <c r="G467" s="18">
        <v>144781.96</v>
      </c>
      <c r="H467" s="18"/>
      <c r="I467" s="18"/>
      <c r="J467" s="18"/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4.1399999999999997</v>
      </c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11596375.16</v>
      </c>
      <c r="G469" s="53">
        <f>SUM(G467:G468)</f>
        <v>144781.96</v>
      </c>
      <c r="H469" s="53">
        <f>SUM(H467:H468)</f>
        <v>0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11650449.16</v>
      </c>
      <c r="G471" s="18">
        <v>144781.96</v>
      </c>
      <c r="H471" s="18"/>
      <c r="I471" s="18"/>
      <c r="J471" s="18"/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11650449.16</v>
      </c>
      <c r="G473" s="53">
        <f>SUM(G471:G472)</f>
        <v>144781.96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232206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43208.78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 t="s">
        <v>912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4370000</v>
      </c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4.5</v>
      </c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1450000</v>
      </c>
      <c r="G494" s="18"/>
      <c r="H494" s="18"/>
      <c r="I494" s="18"/>
      <c r="J494" s="18"/>
      <c r="K494" s="53">
        <f>SUM(F494:J494)</f>
        <v>1450000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290000</v>
      </c>
      <c r="G496" s="18"/>
      <c r="H496" s="18"/>
      <c r="I496" s="18"/>
      <c r="J496" s="18"/>
      <c r="K496" s="53">
        <f t="shared" si="35"/>
        <v>290000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1160000</v>
      </c>
      <c r="G497" s="204"/>
      <c r="H497" s="204"/>
      <c r="I497" s="204"/>
      <c r="J497" s="204"/>
      <c r="K497" s="205">
        <f t="shared" si="35"/>
        <v>1160000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33748.75+27223.75+27223.75+20553.75+20553.75+13847.5+13847.5+6960+6960-12336-12336-12336</f>
        <v>133910.75</v>
      </c>
      <c r="G498" s="18"/>
      <c r="H498" s="18"/>
      <c r="I498" s="18"/>
      <c r="J498" s="18"/>
      <c r="K498" s="53">
        <f t="shared" si="35"/>
        <v>133910.75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1293910.75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1293910.75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290000</v>
      </c>
      <c r="G500" s="204"/>
      <c r="H500" s="204"/>
      <c r="I500" s="204"/>
      <c r="J500" s="204"/>
      <c r="K500" s="205">
        <f t="shared" si="35"/>
        <v>290000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27223.75+20553.75-12336</f>
        <v>35441.5</v>
      </c>
      <c r="G501" s="18"/>
      <c r="H501" s="18"/>
      <c r="I501" s="18"/>
      <c r="J501" s="18"/>
      <c r="K501" s="53">
        <f t="shared" si="35"/>
        <v>35441.5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325441.5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325441.5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824976.75</v>
      </c>
      <c r="G520" s="18">
        <v>351797.92</v>
      </c>
      <c r="H520" s="18">
        <v>345019.85</v>
      </c>
      <c r="I520" s="18">
        <v>3502.83</v>
      </c>
      <c r="J520" s="18">
        <v>1002</v>
      </c>
      <c r="K520" s="18">
        <v>0</v>
      </c>
      <c r="L520" s="88">
        <f>SUM(F520:K520)</f>
        <v>1526299.35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1279110.75</v>
      </c>
      <c r="I522" s="18"/>
      <c r="J522" s="18"/>
      <c r="K522" s="18"/>
      <c r="L522" s="88">
        <f>SUM(F522:K522)</f>
        <v>1279110.75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824976.75</v>
      </c>
      <c r="G523" s="108">
        <f t="shared" ref="G523:L523" si="36">SUM(G520:G522)</f>
        <v>351797.92</v>
      </c>
      <c r="H523" s="108">
        <f t="shared" si="36"/>
        <v>1624130.6</v>
      </c>
      <c r="I523" s="108">
        <f t="shared" si="36"/>
        <v>3502.83</v>
      </c>
      <c r="J523" s="108">
        <f t="shared" si="36"/>
        <v>1002</v>
      </c>
      <c r="K523" s="108">
        <f t="shared" si="36"/>
        <v>0</v>
      </c>
      <c r="L523" s="89">
        <f t="shared" si="36"/>
        <v>2805410.1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173676.2</v>
      </c>
      <c r="I525" s="18"/>
      <c r="J525" s="18"/>
      <c r="K525" s="18"/>
      <c r="L525" s="88">
        <f>SUM(F525:K525)</f>
        <v>173676.2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173676.2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173676.2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44640.15</v>
      </c>
      <c r="I530" s="18"/>
      <c r="J530" s="18"/>
      <c r="K530" s="18"/>
      <c r="L530" s="88">
        <f>SUM(F530:K530)</f>
        <v>44640.15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35171.019999999997</v>
      </c>
      <c r="I532" s="18"/>
      <c r="J532" s="18"/>
      <c r="K532" s="18"/>
      <c r="L532" s="88">
        <f>SUM(F532:K532)</f>
        <v>35171.019999999997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79811.17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79811.17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161181.76999999999</v>
      </c>
      <c r="I540" s="18"/>
      <c r="J540" s="18"/>
      <c r="K540" s="18"/>
      <c r="L540" s="88">
        <f>SUM(F540:K540)</f>
        <v>161181.76999999999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113943.4</v>
      </c>
      <c r="I542" s="18"/>
      <c r="J542" s="18"/>
      <c r="K542" s="18"/>
      <c r="L542" s="88">
        <f>SUM(F542:K542)</f>
        <v>113943.4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275125.17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275125.17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824976.75</v>
      </c>
      <c r="G544" s="89">
        <f t="shared" ref="G544:L544" si="41">G523+G528+G533+G538+G543</f>
        <v>351797.92</v>
      </c>
      <c r="H544" s="89">
        <f t="shared" si="41"/>
        <v>2152743.14</v>
      </c>
      <c r="I544" s="89">
        <f t="shared" si="41"/>
        <v>3502.83</v>
      </c>
      <c r="J544" s="89">
        <f t="shared" si="41"/>
        <v>1002</v>
      </c>
      <c r="K544" s="89">
        <f t="shared" si="41"/>
        <v>0</v>
      </c>
      <c r="L544" s="89">
        <f t="shared" si="41"/>
        <v>3334022.64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1526299.35</v>
      </c>
      <c r="G548" s="87">
        <f>L525</f>
        <v>173676.2</v>
      </c>
      <c r="H548" s="87">
        <f>L530</f>
        <v>44640.15</v>
      </c>
      <c r="I548" s="87">
        <f>L535</f>
        <v>0</v>
      </c>
      <c r="J548" s="87">
        <f>L540</f>
        <v>161181.76999999999</v>
      </c>
      <c r="K548" s="87">
        <f>SUM(F548:J548)</f>
        <v>1905797.47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1279110.75</v>
      </c>
      <c r="G550" s="87">
        <f>L527</f>
        <v>0</v>
      </c>
      <c r="H550" s="87">
        <f>L532</f>
        <v>35171.019999999997</v>
      </c>
      <c r="I550" s="87">
        <f>L537</f>
        <v>0</v>
      </c>
      <c r="J550" s="87">
        <f>L542</f>
        <v>113943.4</v>
      </c>
      <c r="K550" s="87">
        <f>SUM(F550:J550)</f>
        <v>1428225.17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2805410.1</v>
      </c>
      <c r="G551" s="89">
        <f t="shared" si="42"/>
        <v>173676.2</v>
      </c>
      <c r="H551" s="89">
        <f t="shared" si="42"/>
        <v>79811.17</v>
      </c>
      <c r="I551" s="89">
        <f t="shared" si="42"/>
        <v>0</v>
      </c>
      <c r="J551" s="89">
        <f t="shared" si="42"/>
        <v>275125.17</v>
      </c>
      <c r="K551" s="89">
        <f t="shared" si="42"/>
        <v>3334022.6399999997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19951.66</v>
      </c>
      <c r="I574" s="87">
        <f>SUM(F574:H574)</f>
        <v>19951.66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3441654.11</v>
      </c>
      <c r="I576" s="87">
        <f t="shared" si="47"/>
        <v>3441654.11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320655.35+13873.61</f>
        <v>334528.95999999996</v>
      </c>
      <c r="G578" s="18"/>
      <c r="H578" s="18">
        <f>825958.05-549266.89</f>
        <v>276691.16000000003</v>
      </c>
      <c r="I578" s="87">
        <f t="shared" si="47"/>
        <v>611220.12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>
        <v>62815.75</v>
      </c>
      <c r="I579" s="87">
        <f t="shared" si="47"/>
        <v>62815.75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549266.89</v>
      </c>
      <c r="I580" s="87">
        <f t="shared" si="47"/>
        <v>549266.89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/>
      <c r="H582" s="18">
        <f>107711.5+162938.07+119687.42</f>
        <v>390336.99</v>
      </c>
      <c r="I582" s="87">
        <f t="shared" si="47"/>
        <v>390336.99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281896.12</v>
      </c>
      <c r="I590" s="18"/>
      <c r="J590" s="18">
        <v>120812.68</v>
      </c>
      <c r="K590" s="104">
        <f t="shared" ref="K590:K596" si="48">SUM(H590:J590)</f>
        <v>402708.8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161181.76999999999</v>
      </c>
      <c r="I591" s="18"/>
      <c r="J591" s="18">
        <v>113943.4</v>
      </c>
      <c r="K591" s="104">
        <f t="shared" si="48"/>
        <v>275125.17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5112</v>
      </c>
      <c r="I593" s="18"/>
      <c r="J593" s="18"/>
      <c r="K593" s="104">
        <f t="shared" si="48"/>
        <v>5112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448189.89</v>
      </c>
      <c r="I597" s="108">
        <f>SUM(I590:I596)</f>
        <v>0</v>
      </c>
      <c r="J597" s="108">
        <f>SUM(J590:J596)</f>
        <v>234756.08</v>
      </c>
      <c r="K597" s="108">
        <f>SUM(K590:K596)</f>
        <v>682945.97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37525.120000000003</v>
      </c>
      <c r="I603" s="18"/>
      <c r="J603" s="18"/>
      <c r="K603" s="104">
        <f>SUM(H603:J603)</f>
        <v>37525.120000000003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37525.120000000003</v>
      </c>
      <c r="I604" s="108">
        <f>SUM(I601:I603)</f>
        <v>0</v>
      </c>
      <c r="J604" s="108">
        <f>SUM(J601:J603)</f>
        <v>0</v>
      </c>
      <c r="K604" s="108">
        <f>SUM(K601:K603)</f>
        <v>37525.120000000003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617690.72</v>
      </c>
      <c r="H616" s="109">
        <f>SUM(F51)</f>
        <v>617690.72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14525.83</v>
      </c>
      <c r="H617" s="109">
        <f>SUM(G51)</f>
        <v>14525.83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43208.78</v>
      </c>
      <c r="H620" s="109">
        <f>SUM(J51)</f>
        <v>43208.78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232206</v>
      </c>
      <c r="H621" s="109">
        <f>F475</f>
        <v>232206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43208.78</v>
      </c>
      <c r="H625" s="109">
        <f>J475</f>
        <v>43208.78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11596371.020000001</v>
      </c>
      <c r="H626" s="104">
        <f>SUM(F467)</f>
        <v>11596371.02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144781.96</v>
      </c>
      <c r="H627" s="104">
        <f>SUM(G467)</f>
        <v>144781.96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11650449.159999998</v>
      </c>
      <c r="H631" s="104">
        <f>SUM(F471)</f>
        <v>11650449.16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59841.26</v>
      </c>
      <c r="H633" s="104">
        <f>I368</f>
        <v>59841.259999999995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144781.96</v>
      </c>
      <c r="H634" s="104">
        <f>SUM(G471)</f>
        <v>144781.96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43208.78</v>
      </c>
      <c r="H638" s="104">
        <f>SUM(F460)</f>
        <v>43208.78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43208.78</v>
      </c>
      <c r="H641" s="104">
        <f>SUM(I460)</f>
        <v>43208.78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682945.97</v>
      </c>
      <c r="H646" s="104">
        <f>L207+L225+L243</f>
        <v>682945.97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37525.120000000003</v>
      </c>
      <c r="H647" s="104">
        <f>(J256+J337)-(J254+J335)</f>
        <v>37525.120000000003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448189.89</v>
      </c>
      <c r="H648" s="104">
        <f>H597</f>
        <v>448189.89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234756.08</v>
      </c>
      <c r="H650" s="104">
        <f>J597</f>
        <v>234756.08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24247.7</v>
      </c>
      <c r="H651" s="104">
        <f>K262+K344</f>
        <v>24247.7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6290744.0999999996</v>
      </c>
      <c r="G659" s="19">
        <f>(L228+L308+L358)</f>
        <v>0</v>
      </c>
      <c r="H659" s="19">
        <f>(L246+L327+L359)</f>
        <v>5141602.8199999994</v>
      </c>
      <c r="I659" s="19">
        <f>SUM(F659:H659)</f>
        <v>11432346.919999998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58218.42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58218.42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448189.89</v>
      </c>
      <c r="G661" s="19">
        <f>(L225+L305)-(J225+J305)</f>
        <v>0</v>
      </c>
      <c r="H661" s="19">
        <f>(L243+L324)-(J243+J324)</f>
        <v>234756.08</v>
      </c>
      <c r="I661" s="19">
        <f>SUM(F661:H661)</f>
        <v>682945.97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372054.07999999996</v>
      </c>
      <c r="G662" s="199">
        <f>SUM(G574:G586)+SUM(I601:I603)+L611</f>
        <v>0</v>
      </c>
      <c r="H662" s="199">
        <f>SUM(H574:H586)+SUM(J601:J603)+L612</f>
        <v>4740716.5600000005</v>
      </c>
      <c r="I662" s="19">
        <f>SUM(F662:H662)</f>
        <v>5112770.6400000006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5412281.71</v>
      </c>
      <c r="G663" s="19">
        <f>G659-SUM(G660:G662)</f>
        <v>0</v>
      </c>
      <c r="H663" s="19">
        <f>H659-SUM(H660:H662)</f>
        <v>166130.17999999877</v>
      </c>
      <c r="I663" s="19">
        <f>I659-SUM(I660:I662)</f>
        <v>5578411.8899999978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403.48</v>
      </c>
      <c r="G664" s="248"/>
      <c r="H664" s="248"/>
      <c r="I664" s="19">
        <f>SUM(F664:H664)</f>
        <v>403.48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13414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13825.75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-166130.18</v>
      </c>
      <c r="I668" s="19">
        <f>SUM(F668:H668)</f>
        <v>-166130.18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13414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13414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5" workbookViewId="0">
      <selection activeCell="C5" sqref="C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Northwood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1521488.82</v>
      </c>
      <c r="C9" s="229">
        <f>'DOE25'!G196+'DOE25'!G214+'DOE25'!G232+'DOE25'!G275+'DOE25'!G294+'DOE25'!G313</f>
        <v>813935.77999999991</v>
      </c>
    </row>
    <row r="10" spans="1:3" x14ac:dyDescent="0.2">
      <c r="A10" t="s">
        <v>779</v>
      </c>
      <c r="B10" s="240">
        <v>1412420.02</v>
      </c>
      <c r="C10" s="240">
        <v>781546.66</v>
      </c>
    </row>
    <row r="11" spans="1:3" x14ac:dyDescent="0.2">
      <c r="A11" t="s">
        <v>780</v>
      </c>
      <c r="B11" s="240">
        <v>56735.57</v>
      </c>
      <c r="C11" s="240">
        <v>24056.83</v>
      </c>
    </row>
    <row r="12" spans="1:3" x14ac:dyDescent="0.2">
      <c r="A12" t="s">
        <v>781</v>
      </c>
      <c r="B12" s="240">
        <f>48263.23+3920+150</f>
        <v>52333.23</v>
      </c>
      <c r="C12" s="240">
        <v>8332.2900000000009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1521488.82</v>
      </c>
      <c r="C13" s="231">
        <f>SUM(C10:C12)</f>
        <v>813935.78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824976.75</v>
      </c>
      <c r="C18" s="229">
        <f>'DOE25'!G197+'DOE25'!G215+'DOE25'!G233+'DOE25'!G276+'DOE25'!G295+'DOE25'!G314</f>
        <v>351797.92</v>
      </c>
    </row>
    <row r="19" spans="1:3" x14ac:dyDescent="0.2">
      <c r="A19" t="s">
        <v>779</v>
      </c>
      <c r="B19" s="240">
        <v>311882.86</v>
      </c>
      <c r="C19" s="240">
        <v>137644.29</v>
      </c>
    </row>
    <row r="20" spans="1:3" x14ac:dyDescent="0.2">
      <c r="A20" t="s">
        <v>780</v>
      </c>
      <c r="B20" s="240">
        <f>247397.64+159233.92</f>
        <v>406631.56000000006</v>
      </c>
      <c r="C20" s="240">
        <v>181235.54</v>
      </c>
    </row>
    <row r="21" spans="1:3" x14ac:dyDescent="0.2">
      <c r="A21" t="s">
        <v>781</v>
      </c>
      <c r="B21" s="240">
        <f>35164.58+3045+27813.4+40439.35</f>
        <v>106462.33000000002</v>
      </c>
      <c r="C21" s="240">
        <v>32918.089999999997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824976.75</v>
      </c>
      <c r="C22" s="231">
        <f>SUM(C19:C21)</f>
        <v>351797.92000000004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29443</v>
      </c>
      <c r="C36" s="235">
        <f>'DOE25'!G199+'DOE25'!G217+'DOE25'!G235+'DOE25'!G278+'DOE25'!G297+'DOE25'!G316</f>
        <v>3965.88</v>
      </c>
    </row>
    <row r="37" spans="1:3" x14ac:dyDescent="0.2">
      <c r="A37" t="s">
        <v>779</v>
      </c>
      <c r="B37" s="240">
        <f>9350+2900+1200+1325</f>
        <v>14775</v>
      </c>
      <c r="C37" s="240">
        <f>715.3+1056.56+481.95+463.3+101.36</f>
        <v>2818.4700000000003</v>
      </c>
    </row>
    <row r="38" spans="1:3" x14ac:dyDescent="0.2">
      <c r="A38" t="s">
        <v>780</v>
      </c>
      <c r="B38" s="240">
        <f>2768+1200</f>
        <v>3968</v>
      </c>
      <c r="C38" s="240">
        <v>211.76</v>
      </c>
    </row>
    <row r="39" spans="1:3" x14ac:dyDescent="0.2">
      <c r="A39" t="s">
        <v>781</v>
      </c>
      <c r="B39" s="240">
        <f>9900+800</f>
        <v>10700</v>
      </c>
      <c r="C39" s="240">
        <f>742.05+193.6</f>
        <v>935.65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29443</v>
      </c>
      <c r="C40" s="231">
        <f>SUM(C37:C39)</f>
        <v>3965.8800000000006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60" sqref="D6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Northwood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8702177.0599999987</v>
      </c>
      <c r="D5" s="20">
        <f>SUM('DOE25'!L196:L199)+SUM('DOE25'!L214:L217)+SUM('DOE25'!L232:L235)-F5-G5</f>
        <v>8700245.9099999983</v>
      </c>
      <c r="E5" s="243"/>
      <c r="F5" s="255">
        <f>SUM('DOE25'!J196:J199)+SUM('DOE25'!J214:J217)+SUM('DOE25'!J232:J235)</f>
        <v>1756.15</v>
      </c>
      <c r="G5" s="53">
        <f>SUM('DOE25'!K196:K199)+SUM('DOE25'!K214:K217)+SUM('DOE25'!K232:K235)</f>
        <v>175</v>
      </c>
      <c r="H5" s="259"/>
    </row>
    <row r="6" spans="1:9" x14ac:dyDescent="0.2">
      <c r="A6" s="32">
        <v>2100</v>
      </c>
      <c r="B6" t="s">
        <v>801</v>
      </c>
      <c r="C6" s="245">
        <f t="shared" si="0"/>
        <v>419137.91</v>
      </c>
      <c r="D6" s="20">
        <f>'DOE25'!L201+'DOE25'!L219+'DOE25'!L237-F6-G6</f>
        <v>419023.91</v>
      </c>
      <c r="E6" s="243"/>
      <c r="F6" s="255">
        <f>'DOE25'!J201+'DOE25'!J219+'DOE25'!J237</f>
        <v>0</v>
      </c>
      <c r="G6" s="53">
        <f>'DOE25'!K201+'DOE25'!K219+'DOE25'!K237</f>
        <v>114</v>
      </c>
      <c r="H6" s="259"/>
    </row>
    <row r="7" spans="1:9" x14ac:dyDescent="0.2">
      <c r="A7" s="32">
        <v>2200</v>
      </c>
      <c r="B7" t="s">
        <v>834</v>
      </c>
      <c r="C7" s="245">
        <f t="shared" si="0"/>
        <v>276957.64</v>
      </c>
      <c r="D7" s="20">
        <f>'DOE25'!L202+'DOE25'!L220+'DOE25'!L238-F7-G7</f>
        <v>242152.67</v>
      </c>
      <c r="E7" s="243"/>
      <c r="F7" s="255">
        <f>'DOE25'!J202+'DOE25'!J220+'DOE25'!J238</f>
        <v>34804.97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267258.85000000003</v>
      </c>
      <c r="D8" s="243"/>
      <c r="E8" s="20">
        <f>'DOE25'!L203+'DOE25'!L221+'DOE25'!L239-F8-G8-D9-D11</f>
        <v>267258.85000000003</v>
      </c>
      <c r="F8" s="255">
        <f>'DOE25'!J203+'DOE25'!J221+'DOE25'!J239</f>
        <v>0</v>
      </c>
      <c r="G8" s="53">
        <f>'DOE25'!K203+'DOE25'!K221+'DOE25'!K239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41137.019999999997</v>
      </c>
      <c r="D9" s="244">
        <f>50137.02-9000</f>
        <v>41137.019999999997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9000</v>
      </c>
      <c r="D10" s="243"/>
      <c r="E10" s="244">
        <v>9000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69039.429999999993</v>
      </c>
      <c r="D11" s="244">
        <v>69039.429999999993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339585.8</v>
      </c>
      <c r="D12" s="20">
        <f>'DOE25'!L204+'DOE25'!L222+'DOE25'!L240-F12-G12</f>
        <v>336584.83</v>
      </c>
      <c r="E12" s="243"/>
      <c r="F12" s="255">
        <f>'DOE25'!J204+'DOE25'!J222+'DOE25'!J240</f>
        <v>0</v>
      </c>
      <c r="G12" s="53">
        <f>'DOE25'!K204+'DOE25'!K222+'DOE25'!K240</f>
        <v>3000.97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70565.63</v>
      </c>
      <c r="D13" s="243"/>
      <c r="E13" s="20">
        <f>'DOE25'!L205+'DOE25'!L223+'DOE25'!L241-F13-G13</f>
        <v>70565.63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418759.65</v>
      </c>
      <c r="D14" s="20">
        <f>'DOE25'!L206+'DOE25'!L224+'DOE25'!L242-F14-G14</f>
        <v>417795.65</v>
      </c>
      <c r="E14" s="243"/>
      <c r="F14" s="255">
        <f>'DOE25'!J206+'DOE25'!J224+'DOE25'!J242</f>
        <v>964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682945.97</v>
      </c>
      <c r="D15" s="20">
        <f>'DOE25'!L207+'DOE25'!L225+'DOE25'!L243-F15-G15</f>
        <v>682945.97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338636.5</v>
      </c>
      <c r="D25" s="243"/>
      <c r="E25" s="243"/>
      <c r="F25" s="258"/>
      <c r="G25" s="256"/>
      <c r="H25" s="257">
        <f>'DOE25'!L259+'DOE25'!L260+'DOE25'!L340+'DOE25'!L341</f>
        <v>338636.5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87414.65</v>
      </c>
      <c r="D29" s="20">
        <f>'DOE25'!L357+'DOE25'!L358+'DOE25'!L359-'DOE25'!I366-F29-G29</f>
        <v>86614.65</v>
      </c>
      <c r="E29" s="243"/>
      <c r="F29" s="255">
        <f>'DOE25'!J357+'DOE25'!J358+'DOE25'!J359</f>
        <v>800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'DOE25'!L289+'DOE25'!L308+'DOE25'!L327+'DOE25'!L332+'DOE25'!L333+'DOE25'!L334-F31-G31</f>
        <v>0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10995540.039999999</v>
      </c>
      <c r="E33" s="246">
        <f>SUM(E5:E31)</f>
        <v>346824.48000000004</v>
      </c>
      <c r="F33" s="246">
        <f>SUM(F5:F31)</f>
        <v>38325.120000000003</v>
      </c>
      <c r="G33" s="246">
        <f>SUM(G5:G31)</f>
        <v>3289.97</v>
      </c>
      <c r="H33" s="246">
        <f>SUM(H5:H31)</f>
        <v>338636.5</v>
      </c>
    </row>
    <row r="35" spans="2:8" ht="12" thickBot="1" x14ac:dyDescent="0.25">
      <c r="B35" s="253" t="s">
        <v>847</v>
      </c>
      <c r="D35" s="254">
        <f>E33</f>
        <v>346824.48000000004</v>
      </c>
      <c r="E35" s="249"/>
    </row>
    <row r="36" spans="2:8" ht="12" thickTop="1" x14ac:dyDescent="0.2">
      <c r="B36" t="s">
        <v>815</v>
      </c>
      <c r="D36" s="20">
        <f>D33</f>
        <v>10995540.039999999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26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Northwood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572374.6</v>
      </c>
      <c r="D8" s="95">
        <f>'DOE25'!G9</f>
        <v>50</v>
      </c>
      <c r="E8" s="95">
        <f>'DOE25'!H9</f>
        <v>0</v>
      </c>
      <c r="F8" s="95">
        <f>'DOE25'!I9</f>
        <v>0</v>
      </c>
      <c r="G8" s="95">
        <f>'DOE25'!J9</f>
        <v>43208.78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10412.51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7028.08</v>
      </c>
      <c r="D12" s="95">
        <f>'DOE25'!G13</f>
        <v>10789.47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27875.53</v>
      </c>
      <c r="D13" s="95">
        <f>'DOE25'!G14</f>
        <v>2196.96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1489.4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617690.72</v>
      </c>
      <c r="D18" s="41">
        <f>SUM(D8:D17)</f>
        <v>14525.83</v>
      </c>
      <c r="E18" s="41">
        <f>SUM(E8:E17)</f>
        <v>0</v>
      </c>
      <c r="F18" s="41">
        <f>SUM(F8:F17)</f>
        <v>0</v>
      </c>
      <c r="G18" s="41">
        <f>SUM(G8:G17)</f>
        <v>43208.78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10412.51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229180.96</v>
      </c>
      <c r="D23" s="95">
        <f>'DOE25'!G24</f>
        <v>170.41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91662.5</v>
      </c>
      <c r="D27" s="95">
        <f>'DOE25'!G28</f>
        <v>3942.91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64641.26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385484.72</v>
      </c>
      <c r="D31" s="41">
        <f>SUM(D21:D30)</f>
        <v>14525.83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43208.78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232206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232206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43208.78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617690.72</v>
      </c>
      <c r="D50" s="41">
        <f>D49+D31</f>
        <v>14525.83</v>
      </c>
      <c r="E50" s="41">
        <f>E49+E31</f>
        <v>0</v>
      </c>
      <c r="F50" s="41">
        <f>F49+F31</f>
        <v>0</v>
      </c>
      <c r="G50" s="41">
        <f>G49+G31</f>
        <v>43208.78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7515536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727.59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58218.42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25747.4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26474.99</v>
      </c>
      <c r="D61" s="130">
        <f>SUM(D56:D60)</f>
        <v>58218.42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7542010.9900000002</v>
      </c>
      <c r="D62" s="22">
        <f>D55+D61</f>
        <v>58218.42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2373409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1126351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3499760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87814.28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250398.51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2123.56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338212.79000000004</v>
      </c>
      <c r="D77" s="130">
        <f>SUM(D71:D76)</f>
        <v>2123.56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3837972.79</v>
      </c>
      <c r="D80" s="130">
        <f>SUM(D78:D79)+D77+D69</f>
        <v>2123.56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216387.24</v>
      </c>
      <c r="D87" s="95">
        <f>SUM('DOE25'!G152:G160)</f>
        <v>60192.28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216387.24</v>
      </c>
      <c r="D90" s="131">
        <f>SUM(D84:D89)</f>
        <v>60192.28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24247.7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24247.7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11596371.020000001</v>
      </c>
      <c r="D103" s="86">
        <f>D62+D80+D90+D102</f>
        <v>144781.96</v>
      </c>
      <c r="E103" s="86">
        <f>E62+E80+E90+E102</f>
        <v>0</v>
      </c>
      <c r="F103" s="86">
        <f>F62+F80+F90+F102</f>
        <v>0</v>
      </c>
      <c r="G103" s="86">
        <f>G62+G80+G102</f>
        <v>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5860365.5800000001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2805410.0999999996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36401.379999999997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8702177.0600000005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419137.91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276957.64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377435.30000000005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339585.8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70565.63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418759.65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682945.97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144781.96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2585387.9000000004</v>
      </c>
      <c r="D127" s="86">
        <f>SUM(D117:D126)</f>
        <v>144781.96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290000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48636.5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24247.7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362884.2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11650449.16</v>
      </c>
      <c r="D144" s="86">
        <f>(D114+D127+D143)</f>
        <v>144781.96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08/01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4370000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1450000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1450000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290000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290000</v>
      </c>
    </row>
    <row r="158" spans="1:9" x14ac:dyDescent="0.2">
      <c r="A158" s="22" t="s">
        <v>35</v>
      </c>
      <c r="B158" s="137">
        <f>'DOE25'!F497</f>
        <v>1160000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1160000</v>
      </c>
    </row>
    <row r="159" spans="1:9" x14ac:dyDescent="0.2">
      <c r="A159" s="22" t="s">
        <v>36</v>
      </c>
      <c r="B159" s="137">
        <f>'DOE25'!F498</f>
        <v>133910.75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133910.75</v>
      </c>
    </row>
    <row r="160" spans="1:9" x14ac:dyDescent="0.2">
      <c r="A160" s="22" t="s">
        <v>37</v>
      </c>
      <c r="B160" s="137">
        <f>'DOE25'!F499</f>
        <v>1293910.75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1293910.75</v>
      </c>
    </row>
    <row r="161" spans="1:7" x14ac:dyDescent="0.2">
      <c r="A161" s="22" t="s">
        <v>38</v>
      </c>
      <c r="B161" s="137">
        <f>'DOE25'!F500</f>
        <v>290000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290000</v>
      </c>
    </row>
    <row r="162" spans="1:7" x14ac:dyDescent="0.2">
      <c r="A162" s="22" t="s">
        <v>39</v>
      </c>
      <c r="B162" s="137">
        <f>'DOE25'!F501</f>
        <v>35441.5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35441.5</v>
      </c>
    </row>
    <row r="163" spans="1:7" x14ac:dyDescent="0.2">
      <c r="A163" s="22" t="s">
        <v>246</v>
      </c>
      <c r="B163" s="137">
        <f>'DOE25'!F502</f>
        <v>325441.5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325441.5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Northwood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13414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13414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5860366</v>
      </c>
      <c r="D10" s="182">
        <f>ROUND((C10/$C$28)*100,1)</f>
        <v>51.3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2805410</v>
      </c>
      <c r="D11" s="182">
        <f>ROUND((C11/$C$28)*100,1)</f>
        <v>24.6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36401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419138</v>
      </c>
      <c r="D15" s="182">
        <f t="shared" ref="D15:D27" si="0">ROUND((C15/$C$28)*100,1)</f>
        <v>3.7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276958</v>
      </c>
      <c r="D16" s="182">
        <f t="shared" si="0"/>
        <v>2.4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377435</v>
      </c>
      <c r="D17" s="182">
        <f t="shared" si="0"/>
        <v>3.3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339586</v>
      </c>
      <c r="D18" s="182">
        <f t="shared" si="0"/>
        <v>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70566</v>
      </c>
      <c r="D19" s="182">
        <f t="shared" si="0"/>
        <v>0.6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418760</v>
      </c>
      <c r="D20" s="182">
        <f t="shared" si="0"/>
        <v>3.7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682946</v>
      </c>
      <c r="D21" s="182">
        <f t="shared" si="0"/>
        <v>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48637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86563.58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11422766.58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11422766.58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290000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7515536</v>
      </c>
      <c r="D35" s="182">
        <f t="shared" ref="D35:D40" si="1">ROUND((C35/$C$41)*100,1)</f>
        <v>64.5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26474.990000000224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3499760</v>
      </c>
      <c r="D37" s="182">
        <f t="shared" si="1"/>
        <v>30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340336</v>
      </c>
      <c r="D38" s="182">
        <f t="shared" si="1"/>
        <v>2.9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276580</v>
      </c>
      <c r="D39" s="182">
        <f t="shared" si="1"/>
        <v>2.4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11658686.99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97" t="str">
        <f>'DOE25'!A2</f>
        <v>Northwood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1"/>
      <c r="O29" s="211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7"/>
      <c r="AB29" s="207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07"/>
      <c r="AO29" s="207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07"/>
      <c r="BB29" s="207"/>
      <c r="BC29" s="288"/>
      <c r="BD29" s="288"/>
      <c r="BE29" s="288"/>
      <c r="BF29" s="288"/>
      <c r="BG29" s="288"/>
      <c r="BH29" s="288"/>
      <c r="BI29" s="288"/>
      <c r="BJ29" s="288"/>
      <c r="BK29" s="288"/>
      <c r="BL29" s="288"/>
      <c r="BM29" s="288"/>
      <c r="BN29" s="207"/>
      <c r="BO29" s="207"/>
      <c r="BP29" s="288"/>
      <c r="BQ29" s="288"/>
      <c r="BR29" s="288"/>
      <c r="BS29" s="288"/>
      <c r="BT29" s="288"/>
      <c r="BU29" s="288"/>
      <c r="BV29" s="288"/>
      <c r="BW29" s="288"/>
      <c r="BX29" s="288"/>
      <c r="BY29" s="288"/>
      <c r="BZ29" s="288"/>
      <c r="CA29" s="207"/>
      <c r="CB29" s="207"/>
      <c r="CC29" s="288"/>
      <c r="CD29" s="288"/>
      <c r="CE29" s="288"/>
      <c r="CF29" s="288"/>
      <c r="CG29" s="288"/>
      <c r="CH29" s="288"/>
      <c r="CI29" s="288"/>
      <c r="CJ29" s="288"/>
      <c r="CK29" s="288"/>
      <c r="CL29" s="288"/>
      <c r="CM29" s="288"/>
      <c r="CN29" s="207"/>
      <c r="CO29" s="207"/>
      <c r="CP29" s="288"/>
      <c r="CQ29" s="288"/>
      <c r="CR29" s="288"/>
      <c r="CS29" s="288"/>
      <c r="CT29" s="288"/>
      <c r="CU29" s="288"/>
      <c r="CV29" s="288"/>
      <c r="CW29" s="288"/>
      <c r="CX29" s="288"/>
      <c r="CY29" s="288"/>
      <c r="CZ29" s="288"/>
      <c r="DA29" s="207"/>
      <c r="DB29" s="207"/>
      <c r="DC29" s="288"/>
      <c r="DD29" s="288"/>
      <c r="DE29" s="288"/>
      <c r="DF29" s="288"/>
      <c r="DG29" s="288"/>
      <c r="DH29" s="288"/>
      <c r="DI29" s="288"/>
      <c r="DJ29" s="288"/>
      <c r="DK29" s="288"/>
      <c r="DL29" s="288"/>
      <c r="DM29" s="288"/>
      <c r="DN29" s="207"/>
      <c r="DO29" s="207"/>
      <c r="DP29" s="288"/>
      <c r="DQ29" s="288"/>
      <c r="DR29" s="288"/>
      <c r="DS29" s="288"/>
      <c r="DT29" s="288"/>
      <c r="DU29" s="288"/>
      <c r="DV29" s="288"/>
      <c r="DW29" s="288"/>
      <c r="DX29" s="288"/>
      <c r="DY29" s="288"/>
      <c r="DZ29" s="288"/>
      <c r="EA29" s="207"/>
      <c r="EB29" s="207"/>
      <c r="EC29" s="288"/>
      <c r="ED29" s="288"/>
      <c r="EE29" s="288"/>
      <c r="EF29" s="288"/>
      <c r="EG29" s="288"/>
      <c r="EH29" s="288"/>
      <c r="EI29" s="288"/>
      <c r="EJ29" s="288"/>
      <c r="EK29" s="288"/>
      <c r="EL29" s="288"/>
      <c r="EM29" s="288"/>
      <c r="EN29" s="207"/>
      <c r="EO29" s="207"/>
      <c r="EP29" s="288"/>
      <c r="EQ29" s="288"/>
      <c r="ER29" s="288"/>
      <c r="ES29" s="288"/>
      <c r="ET29" s="288"/>
      <c r="EU29" s="288"/>
      <c r="EV29" s="288"/>
      <c r="EW29" s="288"/>
      <c r="EX29" s="288"/>
      <c r="EY29" s="288"/>
      <c r="EZ29" s="288"/>
      <c r="FA29" s="207"/>
      <c r="FB29" s="207"/>
      <c r="FC29" s="288"/>
      <c r="FD29" s="288"/>
      <c r="FE29" s="288"/>
      <c r="FF29" s="288"/>
      <c r="FG29" s="288"/>
      <c r="FH29" s="288"/>
      <c r="FI29" s="288"/>
      <c r="FJ29" s="288"/>
      <c r="FK29" s="288"/>
      <c r="FL29" s="288"/>
      <c r="FM29" s="288"/>
      <c r="FN29" s="207"/>
      <c r="FO29" s="207"/>
      <c r="FP29" s="288"/>
      <c r="FQ29" s="288"/>
      <c r="FR29" s="288"/>
      <c r="FS29" s="288"/>
      <c r="FT29" s="288"/>
      <c r="FU29" s="288"/>
      <c r="FV29" s="288"/>
      <c r="FW29" s="288"/>
      <c r="FX29" s="288"/>
      <c r="FY29" s="288"/>
      <c r="FZ29" s="288"/>
      <c r="GA29" s="207"/>
      <c r="GB29" s="207"/>
      <c r="GC29" s="288"/>
      <c r="GD29" s="288"/>
      <c r="GE29" s="288"/>
      <c r="GF29" s="288"/>
      <c r="GG29" s="288"/>
      <c r="GH29" s="288"/>
      <c r="GI29" s="288"/>
      <c r="GJ29" s="288"/>
      <c r="GK29" s="288"/>
      <c r="GL29" s="288"/>
      <c r="GM29" s="288"/>
      <c r="GN29" s="207"/>
      <c r="GO29" s="207"/>
      <c r="GP29" s="288"/>
      <c r="GQ29" s="288"/>
      <c r="GR29" s="288"/>
      <c r="GS29" s="288"/>
      <c r="GT29" s="288"/>
      <c r="GU29" s="288"/>
      <c r="GV29" s="288"/>
      <c r="GW29" s="288"/>
      <c r="GX29" s="288"/>
      <c r="GY29" s="288"/>
      <c r="GZ29" s="288"/>
      <c r="HA29" s="207"/>
      <c r="HB29" s="207"/>
      <c r="HC29" s="288"/>
      <c r="HD29" s="288"/>
      <c r="HE29" s="288"/>
      <c r="HF29" s="288"/>
      <c r="HG29" s="288"/>
      <c r="HH29" s="288"/>
      <c r="HI29" s="288"/>
      <c r="HJ29" s="288"/>
      <c r="HK29" s="288"/>
      <c r="HL29" s="288"/>
      <c r="HM29" s="288"/>
      <c r="HN29" s="207"/>
      <c r="HO29" s="207"/>
      <c r="HP29" s="288"/>
      <c r="HQ29" s="288"/>
      <c r="HR29" s="288"/>
      <c r="HS29" s="288"/>
      <c r="HT29" s="288"/>
      <c r="HU29" s="288"/>
      <c r="HV29" s="288"/>
      <c r="HW29" s="288"/>
      <c r="HX29" s="288"/>
      <c r="HY29" s="288"/>
      <c r="HZ29" s="288"/>
      <c r="IA29" s="207"/>
      <c r="IB29" s="207"/>
      <c r="IC29" s="288"/>
      <c r="ID29" s="288"/>
      <c r="IE29" s="288"/>
      <c r="IF29" s="288"/>
      <c r="IG29" s="288"/>
      <c r="IH29" s="288"/>
      <c r="II29" s="288"/>
      <c r="IJ29" s="288"/>
      <c r="IK29" s="288"/>
      <c r="IL29" s="288"/>
      <c r="IM29" s="288"/>
      <c r="IN29" s="207"/>
      <c r="IO29" s="207"/>
      <c r="IP29" s="288"/>
      <c r="IQ29" s="288"/>
      <c r="IR29" s="288"/>
      <c r="IS29" s="288"/>
      <c r="IT29" s="288"/>
      <c r="IU29" s="288"/>
      <c r="IV29" s="288"/>
    </row>
    <row r="30" spans="1:256" x14ac:dyDescent="0.2">
      <c r="A30" s="218"/>
      <c r="B30" s="219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1"/>
      <c r="O30" s="211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7"/>
      <c r="AB30" s="207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07"/>
      <c r="AO30" s="207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07"/>
      <c r="BB30" s="207"/>
      <c r="BC30" s="288"/>
      <c r="BD30" s="288"/>
      <c r="BE30" s="288"/>
      <c r="BF30" s="288"/>
      <c r="BG30" s="288"/>
      <c r="BH30" s="288"/>
      <c r="BI30" s="288"/>
      <c r="BJ30" s="288"/>
      <c r="BK30" s="288"/>
      <c r="BL30" s="288"/>
      <c r="BM30" s="288"/>
      <c r="BN30" s="207"/>
      <c r="BO30" s="207"/>
      <c r="BP30" s="288"/>
      <c r="BQ30" s="288"/>
      <c r="BR30" s="288"/>
      <c r="BS30" s="288"/>
      <c r="BT30" s="288"/>
      <c r="BU30" s="288"/>
      <c r="BV30" s="288"/>
      <c r="BW30" s="288"/>
      <c r="BX30" s="288"/>
      <c r="BY30" s="288"/>
      <c r="BZ30" s="288"/>
      <c r="CA30" s="207"/>
      <c r="CB30" s="207"/>
      <c r="CC30" s="288"/>
      <c r="CD30" s="288"/>
      <c r="CE30" s="288"/>
      <c r="CF30" s="288"/>
      <c r="CG30" s="288"/>
      <c r="CH30" s="288"/>
      <c r="CI30" s="288"/>
      <c r="CJ30" s="288"/>
      <c r="CK30" s="288"/>
      <c r="CL30" s="288"/>
      <c r="CM30" s="288"/>
      <c r="CN30" s="207"/>
      <c r="CO30" s="207"/>
      <c r="CP30" s="288"/>
      <c r="CQ30" s="288"/>
      <c r="CR30" s="288"/>
      <c r="CS30" s="288"/>
      <c r="CT30" s="288"/>
      <c r="CU30" s="288"/>
      <c r="CV30" s="288"/>
      <c r="CW30" s="288"/>
      <c r="CX30" s="288"/>
      <c r="CY30" s="288"/>
      <c r="CZ30" s="288"/>
      <c r="DA30" s="207"/>
      <c r="DB30" s="207"/>
      <c r="DC30" s="288"/>
      <c r="DD30" s="288"/>
      <c r="DE30" s="288"/>
      <c r="DF30" s="288"/>
      <c r="DG30" s="288"/>
      <c r="DH30" s="288"/>
      <c r="DI30" s="288"/>
      <c r="DJ30" s="288"/>
      <c r="DK30" s="288"/>
      <c r="DL30" s="288"/>
      <c r="DM30" s="288"/>
      <c r="DN30" s="207"/>
      <c r="DO30" s="207"/>
      <c r="DP30" s="288"/>
      <c r="DQ30" s="288"/>
      <c r="DR30" s="288"/>
      <c r="DS30" s="288"/>
      <c r="DT30" s="288"/>
      <c r="DU30" s="288"/>
      <c r="DV30" s="288"/>
      <c r="DW30" s="288"/>
      <c r="DX30" s="288"/>
      <c r="DY30" s="288"/>
      <c r="DZ30" s="288"/>
      <c r="EA30" s="207"/>
      <c r="EB30" s="207"/>
      <c r="EC30" s="288"/>
      <c r="ED30" s="288"/>
      <c r="EE30" s="288"/>
      <c r="EF30" s="288"/>
      <c r="EG30" s="288"/>
      <c r="EH30" s="288"/>
      <c r="EI30" s="288"/>
      <c r="EJ30" s="288"/>
      <c r="EK30" s="288"/>
      <c r="EL30" s="288"/>
      <c r="EM30" s="288"/>
      <c r="EN30" s="207"/>
      <c r="EO30" s="207"/>
      <c r="EP30" s="288"/>
      <c r="EQ30" s="288"/>
      <c r="ER30" s="288"/>
      <c r="ES30" s="288"/>
      <c r="ET30" s="288"/>
      <c r="EU30" s="288"/>
      <c r="EV30" s="288"/>
      <c r="EW30" s="288"/>
      <c r="EX30" s="288"/>
      <c r="EY30" s="288"/>
      <c r="EZ30" s="288"/>
      <c r="FA30" s="207"/>
      <c r="FB30" s="207"/>
      <c r="FC30" s="288"/>
      <c r="FD30" s="288"/>
      <c r="FE30" s="288"/>
      <c r="FF30" s="288"/>
      <c r="FG30" s="288"/>
      <c r="FH30" s="288"/>
      <c r="FI30" s="288"/>
      <c r="FJ30" s="288"/>
      <c r="FK30" s="288"/>
      <c r="FL30" s="288"/>
      <c r="FM30" s="288"/>
      <c r="FN30" s="207"/>
      <c r="FO30" s="207"/>
      <c r="FP30" s="288"/>
      <c r="FQ30" s="288"/>
      <c r="FR30" s="288"/>
      <c r="FS30" s="288"/>
      <c r="FT30" s="288"/>
      <c r="FU30" s="288"/>
      <c r="FV30" s="288"/>
      <c r="FW30" s="288"/>
      <c r="FX30" s="288"/>
      <c r="FY30" s="288"/>
      <c r="FZ30" s="288"/>
      <c r="GA30" s="207"/>
      <c r="GB30" s="207"/>
      <c r="GC30" s="288"/>
      <c r="GD30" s="288"/>
      <c r="GE30" s="288"/>
      <c r="GF30" s="288"/>
      <c r="GG30" s="288"/>
      <c r="GH30" s="288"/>
      <c r="GI30" s="288"/>
      <c r="GJ30" s="288"/>
      <c r="GK30" s="288"/>
      <c r="GL30" s="288"/>
      <c r="GM30" s="288"/>
      <c r="GN30" s="207"/>
      <c r="GO30" s="207"/>
      <c r="GP30" s="288"/>
      <c r="GQ30" s="288"/>
      <c r="GR30" s="288"/>
      <c r="GS30" s="288"/>
      <c r="GT30" s="288"/>
      <c r="GU30" s="288"/>
      <c r="GV30" s="288"/>
      <c r="GW30" s="288"/>
      <c r="GX30" s="288"/>
      <c r="GY30" s="288"/>
      <c r="GZ30" s="288"/>
      <c r="HA30" s="207"/>
      <c r="HB30" s="207"/>
      <c r="HC30" s="288"/>
      <c r="HD30" s="288"/>
      <c r="HE30" s="288"/>
      <c r="HF30" s="288"/>
      <c r="HG30" s="288"/>
      <c r="HH30" s="288"/>
      <c r="HI30" s="288"/>
      <c r="HJ30" s="288"/>
      <c r="HK30" s="288"/>
      <c r="HL30" s="288"/>
      <c r="HM30" s="288"/>
      <c r="HN30" s="207"/>
      <c r="HO30" s="207"/>
      <c r="HP30" s="288"/>
      <c r="HQ30" s="288"/>
      <c r="HR30" s="288"/>
      <c r="HS30" s="288"/>
      <c r="HT30" s="288"/>
      <c r="HU30" s="288"/>
      <c r="HV30" s="288"/>
      <c r="HW30" s="288"/>
      <c r="HX30" s="288"/>
      <c r="HY30" s="288"/>
      <c r="HZ30" s="288"/>
      <c r="IA30" s="207"/>
      <c r="IB30" s="207"/>
      <c r="IC30" s="288"/>
      <c r="ID30" s="288"/>
      <c r="IE30" s="288"/>
      <c r="IF30" s="288"/>
      <c r="IG30" s="288"/>
      <c r="IH30" s="288"/>
      <c r="II30" s="288"/>
      <c r="IJ30" s="288"/>
      <c r="IK30" s="288"/>
      <c r="IL30" s="288"/>
      <c r="IM30" s="288"/>
      <c r="IN30" s="207"/>
      <c r="IO30" s="207"/>
      <c r="IP30" s="288"/>
      <c r="IQ30" s="288"/>
      <c r="IR30" s="288"/>
      <c r="IS30" s="288"/>
      <c r="IT30" s="288"/>
      <c r="IU30" s="288"/>
      <c r="IV30" s="288"/>
    </row>
    <row r="31" spans="1:256" x14ac:dyDescent="0.2">
      <c r="A31" s="218"/>
      <c r="B31" s="219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1"/>
      <c r="O31" s="211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7"/>
      <c r="AB31" s="207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07"/>
      <c r="AO31" s="207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07"/>
      <c r="BB31" s="207"/>
      <c r="BC31" s="288"/>
      <c r="BD31" s="288"/>
      <c r="BE31" s="288"/>
      <c r="BF31" s="288"/>
      <c r="BG31" s="288"/>
      <c r="BH31" s="288"/>
      <c r="BI31" s="288"/>
      <c r="BJ31" s="288"/>
      <c r="BK31" s="288"/>
      <c r="BL31" s="288"/>
      <c r="BM31" s="288"/>
      <c r="BN31" s="207"/>
      <c r="BO31" s="207"/>
      <c r="BP31" s="288"/>
      <c r="BQ31" s="288"/>
      <c r="BR31" s="288"/>
      <c r="BS31" s="288"/>
      <c r="BT31" s="288"/>
      <c r="BU31" s="288"/>
      <c r="BV31" s="288"/>
      <c r="BW31" s="288"/>
      <c r="BX31" s="288"/>
      <c r="BY31" s="288"/>
      <c r="BZ31" s="288"/>
      <c r="CA31" s="207"/>
      <c r="CB31" s="207"/>
      <c r="CC31" s="288"/>
      <c r="CD31" s="288"/>
      <c r="CE31" s="288"/>
      <c r="CF31" s="288"/>
      <c r="CG31" s="288"/>
      <c r="CH31" s="288"/>
      <c r="CI31" s="288"/>
      <c r="CJ31" s="288"/>
      <c r="CK31" s="288"/>
      <c r="CL31" s="288"/>
      <c r="CM31" s="288"/>
      <c r="CN31" s="207"/>
      <c r="CO31" s="207"/>
      <c r="CP31" s="288"/>
      <c r="CQ31" s="288"/>
      <c r="CR31" s="288"/>
      <c r="CS31" s="288"/>
      <c r="CT31" s="288"/>
      <c r="CU31" s="288"/>
      <c r="CV31" s="288"/>
      <c r="CW31" s="288"/>
      <c r="CX31" s="288"/>
      <c r="CY31" s="288"/>
      <c r="CZ31" s="288"/>
      <c r="DA31" s="207"/>
      <c r="DB31" s="207"/>
      <c r="DC31" s="288"/>
      <c r="DD31" s="288"/>
      <c r="DE31" s="288"/>
      <c r="DF31" s="288"/>
      <c r="DG31" s="288"/>
      <c r="DH31" s="288"/>
      <c r="DI31" s="288"/>
      <c r="DJ31" s="288"/>
      <c r="DK31" s="288"/>
      <c r="DL31" s="288"/>
      <c r="DM31" s="288"/>
      <c r="DN31" s="207"/>
      <c r="DO31" s="207"/>
      <c r="DP31" s="288"/>
      <c r="DQ31" s="288"/>
      <c r="DR31" s="288"/>
      <c r="DS31" s="288"/>
      <c r="DT31" s="288"/>
      <c r="DU31" s="288"/>
      <c r="DV31" s="288"/>
      <c r="DW31" s="288"/>
      <c r="DX31" s="288"/>
      <c r="DY31" s="288"/>
      <c r="DZ31" s="288"/>
      <c r="EA31" s="207"/>
      <c r="EB31" s="207"/>
      <c r="EC31" s="288"/>
      <c r="ED31" s="288"/>
      <c r="EE31" s="288"/>
      <c r="EF31" s="288"/>
      <c r="EG31" s="288"/>
      <c r="EH31" s="288"/>
      <c r="EI31" s="288"/>
      <c r="EJ31" s="288"/>
      <c r="EK31" s="288"/>
      <c r="EL31" s="288"/>
      <c r="EM31" s="288"/>
      <c r="EN31" s="207"/>
      <c r="EO31" s="207"/>
      <c r="EP31" s="288"/>
      <c r="EQ31" s="288"/>
      <c r="ER31" s="288"/>
      <c r="ES31" s="288"/>
      <c r="ET31" s="288"/>
      <c r="EU31" s="288"/>
      <c r="EV31" s="288"/>
      <c r="EW31" s="288"/>
      <c r="EX31" s="288"/>
      <c r="EY31" s="288"/>
      <c r="EZ31" s="288"/>
      <c r="FA31" s="207"/>
      <c r="FB31" s="207"/>
      <c r="FC31" s="288"/>
      <c r="FD31" s="288"/>
      <c r="FE31" s="288"/>
      <c r="FF31" s="288"/>
      <c r="FG31" s="288"/>
      <c r="FH31" s="288"/>
      <c r="FI31" s="288"/>
      <c r="FJ31" s="288"/>
      <c r="FK31" s="288"/>
      <c r="FL31" s="288"/>
      <c r="FM31" s="288"/>
      <c r="FN31" s="207"/>
      <c r="FO31" s="207"/>
      <c r="FP31" s="288"/>
      <c r="FQ31" s="288"/>
      <c r="FR31" s="288"/>
      <c r="FS31" s="288"/>
      <c r="FT31" s="288"/>
      <c r="FU31" s="288"/>
      <c r="FV31" s="288"/>
      <c r="FW31" s="288"/>
      <c r="FX31" s="288"/>
      <c r="FY31" s="288"/>
      <c r="FZ31" s="288"/>
      <c r="GA31" s="207"/>
      <c r="GB31" s="207"/>
      <c r="GC31" s="288"/>
      <c r="GD31" s="288"/>
      <c r="GE31" s="288"/>
      <c r="GF31" s="288"/>
      <c r="GG31" s="288"/>
      <c r="GH31" s="288"/>
      <c r="GI31" s="288"/>
      <c r="GJ31" s="288"/>
      <c r="GK31" s="288"/>
      <c r="GL31" s="288"/>
      <c r="GM31" s="288"/>
      <c r="GN31" s="207"/>
      <c r="GO31" s="207"/>
      <c r="GP31" s="288"/>
      <c r="GQ31" s="288"/>
      <c r="GR31" s="288"/>
      <c r="GS31" s="288"/>
      <c r="GT31" s="288"/>
      <c r="GU31" s="288"/>
      <c r="GV31" s="288"/>
      <c r="GW31" s="288"/>
      <c r="GX31" s="288"/>
      <c r="GY31" s="288"/>
      <c r="GZ31" s="288"/>
      <c r="HA31" s="207"/>
      <c r="HB31" s="207"/>
      <c r="HC31" s="288"/>
      <c r="HD31" s="288"/>
      <c r="HE31" s="288"/>
      <c r="HF31" s="288"/>
      <c r="HG31" s="288"/>
      <c r="HH31" s="288"/>
      <c r="HI31" s="288"/>
      <c r="HJ31" s="288"/>
      <c r="HK31" s="288"/>
      <c r="HL31" s="288"/>
      <c r="HM31" s="288"/>
      <c r="HN31" s="207"/>
      <c r="HO31" s="207"/>
      <c r="HP31" s="288"/>
      <c r="HQ31" s="288"/>
      <c r="HR31" s="288"/>
      <c r="HS31" s="288"/>
      <c r="HT31" s="288"/>
      <c r="HU31" s="288"/>
      <c r="HV31" s="288"/>
      <c r="HW31" s="288"/>
      <c r="HX31" s="288"/>
      <c r="HY31" s="288"/>
      <c r="HZ31" s="288"/>
      <c r="IA31" s="207"/>
      <c r="IB31" s="207"/>
      <c r="IC31" s="288"/>
      <c r="ID31" s="288"/>
      <c r="IE31" s="288"/>
      <c r="IF31" s="288"/>
      <c r="IG31" s="288"/>
      <c r="IH31" s="288"/>
      <c r="II31" s="288"/>
      <c r="IJ31" s="288"/>
      <c r="IK31" s="288"/>
      <c r="IL31" s="288"/>
      <c r="IM31" s="288"/>
      <c r="IN31" s="207"/>
      <c r="IO31" s="207"/>
      <c r="IP31" s="288"/>
      <c r="IQ31" s="288"/>
      <c r="IR31" s="288"/>
      <c r="IS31" s="288"/>
      <c r="IT31" s="288"/>
      <c r="IU31" s="288"/>
      <c r="IV31" s="288"/>
    </row>
    <row r="32" spans="1:256" x14ac:dyDescent="0.2">
      <c r="A32" s="218"/>
      <c r="B32" s="219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3"/>
      <c r="O32" s="223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90"/>
      <c r="AA32" s="218"/>
      <c r="AB32" s="219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8"/>
      <c r="AO32" s="219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8"/>
      <c r="BB32" s="219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8"/>
      <c r="BO32" s="219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8"/>
      <c r="CB32" s="219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8"/>
      <c r="CO32" s="219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8"/>
      <c r="DB32" s="219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8"/>
      <c r="DO32" s="219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8"/>
      <c r="EB32" s="219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8"/>
      <c r="EO32" s="219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8"/>
      <c r="FB32" s="219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8"/>
      <c r="FO32" s="219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8"/>
      <c r="GB32" s="219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8"/>
      <c r="GO32" s="219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8"/>
      <c r="HB32" s="219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8"/>
      <c r="HO32" s="219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8"/>
      <c r="IB32" s="219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8"/>
      <c r="IO32" s="219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8"/>
      <c r="B33" s="219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1"/>
      <c r="O38" s="211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7"/>
      <c r="AB38" s="207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07"/>
      <c r="AO38" s="207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07"/>
      <c r="BB38" s="207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  <c r="BM38" s="288"/>
      <c r="BN38" s="207"/>
      <c r="BO38" s="207"/>
      <c r="BP38" s="288"/>
      <c r="BQ38" s="288"/>
      <c r="BR38" s="288"/>
      <c r="BS38" s="288"/>
      <c r="BT38" s="288"/>
      <c r="BU38" s="288"/>
      <c r="BV38" s="288"/>
      <c r="BW38" s="288"/>
      <c r="BX38" s="288"/>
      <c r="BY38" s="288"/>
      <c r="BZ38" s="288"/>
      <c r="CA38" s="207"/>
      <c r="CB38" s="207"/>
      <c r="CC38" s="288"/>
      <c r="CD38" s="288"/>
      <c r="CE38" s="288"/>
      <c r="CF38" s="288"/>
      <c r="CG38" s="288"/>
      <c r="CH38" s="288"/>
      <c r="CI38" s="288"/>
      <c r="CJ38" s="288"/>
      <c r="CK38" s="288"/>
      <c r="CL38" s="288"/>
      <c r="CM38" s="288"/>
      <c r="CN38" s="207"/>
      <c r="CO38" s="207"/>
      <c r="CP38" s="288"/>
      <c r="CQ38" s="288"/>
      <c r="CR38" s="288"/>
      <c r="CS38" s="288"/>
      <c r="CT38" s="288"/>
      <c r="CU38" s="288"/>
      <c r="CV38" s="288"/>
      <c r="CW38" s="288"/>
      <c r="CX38" s="288"/>
      <c r="CY38" s="288"/>
      <c r="CZ38" s="288"/>
      <c r="DA38" s="207"/>
      <c r="DB38" s="207"/>
      <c r="DC38" s="288"/>
      <c r="DD38" s="288"/>
      <c r="DE38" s="288"/>
      <c r="DF38" s="288"/>
      <c r="DG38" s="288"/>
      <c r="DH38" s="288"/>
      <c r="DI38" s="288"/>
      <c r="DJ38" s="288"/>
      <c r="DK38" s="288"/>
      <c r="DL38" s="288"/>
      <c r="DM38" s="288"/>
      <c r="DN38" s="207"/>
      <c r="DO38" s="207"/>
      <c r="DP38" s="288"/>
      <c r="DQ38" s="288"/>
      <c r="DR38" s="288"/>
      <c r="DS38" s="288"/>
      <c r="DT38" s="288"/>
      <c r="DU38" s="288"/>
      <c r="DV38" s="288"/>
      <c r="DW38" s="288"/>
      <c r="DX38" s="288"/>
      <c r="DY38" s="288"/>
      <c r="DZ38" s="288"/>
      <c r="EA38" s="207"/>
      <c r="EB38" s="207"/>
      <c r="EC38" s="288"/>
      <c r="ED38" s="288"/>
      <c r="EE38" s="288"/>
      <c r="EF38" s="288"/>
      <c r="EG38" s="288"/>
      <c r="EH38" s="288"/>
      <c r="EI38" s="288"/>
      <c r="EJ38" s="288"/>
      <c r="EK38" s="288"/>
      <c r="EL38" s="288"/>
      <c r="EM38" s="288"/>
      <c r="EN38" s="207"/>
      <c r="EO38" s="207"/>
      <c r="EP38" s="288"/>
      <c r="EQ38" s="288"/>
      <c r="ER38" s="288"/>
      <c r="ES38" s="288"/>
      <c r="ET38" s="288"/>
      <c r="EU38" s="288"/>
      <c r="EV38" s="288"/>
      <c r="EW38" s="288"/>
      <c r="EX38" s="288"/>
      <c r="EY38" s="288"/>
      <c r="EZ38" s="288"/>
      <c r="FA38" s="207"/>
      <c r="FB38" s="207"/>
      <c r="FC38" s="288"/>
      <c r="FD38" s="288"/>
      <c r="FE38" s="288"/>
      <c r="FF38" s="288"/>
      <c r="FG38" s="288"/>
      <c r="FH38" s="288"/>
      <c r="FI38" s="288"/>
      <c r="FJ38" s="288"/>
      <c r="FK38" s="288"/>
      <c r="FL38" s="288"/>
      <c r="FM38" s="288"/>
      <c r="FN38" s="207"/>
      <c r="FO38" s="207"/>
      <c r="FP38" s="288"/>
      <c r="FQ38" s="288"/>
      <c r="FR38" s="288"/>
      <c r="FS38" s="288"/>
      <c r="FT38" s="288"/>
      <c r="FU38" s="288"/>
      <c r="FV38" s="288"/>
      <c r="FW38" s="288"/>
      <c r="FX38" s="288"/>
      <c r="FY38" s="288"/>
      <c r="FZ38" s="288"/>
      <c r="GA38" s="207"/>
      <c r="GB38" s="207"/>
      <c r="GC38" s="288"/>
      <c r="GD38" s="288"/>
      <c r="GE38" s="288"/>
      <c r="GF38" s="288"/>
      <c r="GG38" s="288"/>
      <c r="GH38" s="288"/>
      <c r="GI38" s="288"/>
      <c r="GJ38" s="288"/>
      <c r="GK38" s="288"/>
      <c r="GL38" s="288"/>
      <c r="GM38" s="288"/>
      <c r="GN38" s="207"/>
      <c r="GO38" s="207"/>
      <c r="GP38" s="288"/>
      <c r="GQ38" s="288"/>
      <c r="GR38" s="288"/>
      <c r="GS38" s="288"/>
      <c r="GT38" s="288"/>
      <c r="GU38" s="288"/>
      <c r="GV38" s="288"/>
      <c r="GW38" s="288"/>
      <c r="GX38" s="288"/>
      <c r="GY38" s="288"/>
      <c r="GZ38" s="288"/>
      <c r="HA38" s="207"/>
      <c r="HB38" s="207"/>
      <c r="HC38" s="288"/>
      <c r="HD38" s="288"/>
      <c r="HE38" s="288"/>
      <c r="HF38" s="288"/>
      <c r="HG38" s="288"/>
      <c r="HH38" s="288"/>
      <c r="HI38" s="288"/>
      <c r="HJ38" s="288"/>
      <c r="HK38" s="288"/>
      <c r="HL38" s="288"/>
      <c r="HM38" s="288"/>
      <c r="HN38" s="207"/>
      <c r="HO38" s="207"/>
      <c r="HP38" s="288"/>
      <c r="HQ38" s="288"/>
      <c r="HR38" s="288"/>
      <c r="HS38" s="288"/>
      <c r="HT38" s="288"/>
      <c r="HU38" s="288"/>
      <c r="HV38" s="288"/>
      <c r="HW38" s="288"/>
      <c r="HX38" s="288"/>
      <c r="HY38" s="288"/>
      <c r="HZ38" s="288"/>
      <c r="IA38" s="207"/>
      <c r="IB38" s="207"/>
      <c r="IC38" s="288"/>
      <c r="ID38" s="288"/>
      <c r="IE38" s="288"/>
      <c r="IF38" s="288"/>
      <c r="IG38" s="288"/>
      <c r="IH38" s="288"/>
      <c r="II38" s="288"/>
      <c r="IJ38" s="288"/>
      <c r="IK38" s="288"/>
      <c r="IL38" s="288"/>
      <c r="IM38" s="288"/>
      <c r="IN38" s="207"/>
      <c r="IO38" s="207"/>
      <c r="IP38" s="288"/>
      <c r="IQ38" s="288"/>
      <c r="IR38" s="288"/>
      <c r="IS38" s="288"/>
      <c r="IT38" s="288"/>
      <c r="IU38" s="288"/>
      <c r="IV38" s="288"/>
    </row>
    <row r="39" spans="1:256" x14ac:dyDescent="0.2">
      <c r="A39" s="218"/>
      <c r="B39" s="219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1"/>
      <c r="O39" s="211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7"/>
      <c r="AB39" s="207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07"/>
      <c r="AO39" s="207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07"/>
      <c r="BB39" s="207"/>
      <c r="BC39" s="288"/>
      <c r="BD39" s="288"/>
      <c r="BE39" s="288"/>
      <c r="BF39" s="288"/>
      <c r="BG39" s="288"/>
      <c r="BH39" s="288"/>
      <c r="BI39" s="288"/>
      <c r="BJ39" s="288"/>
      <c r="BK39" s="288"/>
      <c r="BL39" s="288"/>
      <c r="BM39" s="288"/>
      <c r="BN39" s="207"/>
      <c r="BO39" s="207"/>
      <c r="BP39" s="288"/>
      <c r="BQ39" s="288"/>
      <c r="BR39" s="288"/>
      <c r="BS39" s="288"/>
      <c r="BT39" s="288"/>
      <c r="BU39" s="288"/>
      <c r="BV39" s="288"/>
      <c r="BW39" s="288"/>
      <c r="BX39" s="288"/>
      <c r="BY39" s="288"/>
      <c r="BZ39" s="288"/>
      <c r="CA39" s="207"/>
      <c r="CB39" s="207"/>
      <c r="CC39" s="288"/>
      <c r="CD39" s="288"/>
      <c r="CE39" s="288"/>
      <c r="CF39" s="288"/>
      <c r="CG39" s="288"/>
      <c r="CH39" s="288"/>
      <c r="CI39" s="288"/>
      <c r="CJ39" s="288"/>
      <c r="CK39" s="288"/>
      <c r="CL39" s="288"/>
      <c r="CM39" s="288"/>
      <c r="CN39" s="207"/>
      <c r="CO39" s="207"/>
      <c r="CP39" s="288"/>
      <c r="CQ39" s="288"/>
      <c r="CR39" s="288"/>
      <c r="CS39" s="288"/>
      <c r="CT39" s="288"/>
      <c r="CU39" s="288"/>
      <c r="CV39" s="288"/>
      <c r="CW39" s="288"/>
      <c r="CX39" s="288"/>
      <c r="CY39" s="288"/>
      <c r="CZ39" s="288"/>
      <c r="DA39" s="207"/>
      <c r="DB39" s="207"/>
      <c r="DC39" s="288"/>
      <c r="DD39" s="288"/>
      <c r="DE39" s="288"/>
      <c r="DF39" s="288"/>
      <c r="DG39" s="288"/>
      <c r="DH39" s="288"/>
      <c r="DI39" s="288"/>
      <c r="DJ39" s="288"/>
      <c r="DK39" s="288"/>
      <c r="DL39" s="288"/>
      <c r="DM39" s="288"/>
      <c r="DN39" s="207"/>
      <c r="DO39" s="207"/>
      <c r="DP39" s="288"/>
      <c r="DQ39" s="288"/>
      <c r="DR39" s="288"/>
      <c r="DS39" s="288"/>
      <c r="DT39" s="288"/>
      <c r="DU39" s="288"/>
      <c r="DV39" s="288"/>
      <c r="DW39" s="288"/>
      <c r="DX39" s="288"/>
      <c r="DY39" s="288"/>
      <c r="DZ39" s="288"/>
      <c r="EA39" s="207"/>
      <c r="EB39" s="207"/>
      <c r="EC39" s="288"/>
      <c r="ED39" s="288"/>
      <c r="EE39" s="288"/>
      <c r="EF39" s="288"/>
      <c r="EG39" s="288"/>
      <c r="EH39" s="288"/>
      <c r="EI39" s="288"/>
      <c r="EJ39" s="288"/>
      <c r="EK39" s="288"/>
      <c r="EL39" s="288"/>
      <c r="EM39" s="288"/>
      <c r="EN39" s="207"/>
      <c r="EO39" s="207"/>
      <c r="EP39" s="288"/>
      <c r="EQ39" s="288"/>
      <c r="ER39" s="288"/>
      <c r="ES39" s="288"/>
      <c r="ET39" s="288"/>
      <c r="EU39" s="288"/>
      <c r="EV39" s="288"/>
      <c r="EW39" s="288"/>
      <c r="EX39" s="288"/>
      <c r="EY39" s="288"/>
      <c r="EZ39" s="288"/>
      <c r="FA39" s="207"/>
      <c r="FB39" s="207"/>
      <c r="FC39" s="288"/>
      <c r="FD39" s="288"/>
      <c r="FE39" s="288"/>
      <c r="FF39" s="288"/>
      <c r="FG39" s="288"/>
      <c r="FH39" s="288"/>
      <c r="FI39" s="288"/>
      <c r="FJ39" s="288"/>
      <c r="FK39" s="288"/>
      <c r="FL39" s="288"/>
      <c r="FM39" s="288"/>
      <c r="FN39" s="207"/>
      <c r="FO39" s="207"/>
      <c r="FP39" s="288"/>
      <c r="FQ39" s="288"/>
      <c r="FR39" s="288"/>
      <c r="FS39" s="288"/>
      <c r="FT39" s="288"/>
      <c r="FU39" s="288"/>
      <c r="FV39" s="288"/>
      <c r="FW39" s="288"/>
      <c r="FX39" s="288"/>
      <c r="FY39" s="288"/>
      <c r="FZ39" s="288"/>
      <c r="GA39" s="207"/>
      <c r="GB39" s="207"/>
      <c r="GC39" s="288"/>
      <c r="GD39" s="288"/>
      <c r="GE39" s="288"/>
      <c r="GF39" s="288"/>
      <c r="GG39" s="288"/>
      <c r="GH39" s="288"/>
      <c r="GI39" s="288"/>
      <c r="GJ39" s="288"/>
      <c r="GK39" s="288"/>
      <c r="GL39" s="288"/>
      <c r="GM39" s="288"/>
      <c r="GN39" s="207"/>
      <c r="GO39" s="207"/>
      <c r="GP39" s="288"/>
      <c r="GQ39" s="288"/>
      <c r="GR39" s="288"/>
      <c r="GS39" s="288"/>
      <c r="GT39" s="288"/>
      <c r="GU39" s="288"/>
      <c r="GV39" s="288"/>
      <c r="GW39" s="288"/>
      <c r="GX39" s="288"/>
      <c r="GY39" s="288"/>
      <c r="GZ39" s="288"/>
      <c r="HA39" s="207"/>
      <c r="HB39" s="207"/>
      <c r="HC39" s="288"/>
      <c r="HD39" s="288"/>
      <c r="HE39" s="288"/>
      <c r="HF39" s="288"/>
      <c r="HG39" s="288"/>
      <c r="HH39" s="288"/>
      <c r="HI39" s="288"/>
      <c r="HJ39" s="288"/>
      <c r="HK39" s="288"/>
      <c r="HL39" s="288"/>
      <c r="HM39" s="288"/>
      <c r="HN39" s="207"/>
      <c r="HO39" s="207"/>
      <c r="HP39" s="288"/>
      <c r="HQ39" s="288"/>
      <c r="HR39" s="288"/>
      <c r="HS39" s="288"/>
      <c r="HT39" s="288"/>
      <c r="HU39" s="288"/>
      <c r="HV39" s="288"/>
      <c r="HW39" s="288"/>
      <c r="HX39" s="288"/>
      <c r="HY39" s="288"/>
      <c r="HZ39" s="288"/>
      <c r="IA39" s="207"/>
      <c r="IB39" s="207"/>
      <c r="IC39" s="288"/>
      <c r="ID39" s="288"/>
      <c r="IE39" s="288"/>
      <c r="IF39" s="288"/>
      <c r="IG39" s="288"/>
      <c r="IH39" s="288"/>
      <c r="II39" s="288"/>
      <c r="IJ39" s="288"/>
      <c r="IK39" s="288"/>
      <c r="IL39" s="288"/>
      <c r="IM39" s="288"/>
      <c r="IN39" s="207"/>
      <c r="IO39" s="207"/>
      <c r="IP39" s="288"/>
      <c r="IQ39" s="288"/>
      <c r="IR39" s="288"/>
      <c r="IS39" s="288"/>
      <c r="IT39" s="288"/>
      <c r="IU39" s="288"/>
      <c r="IV39" s="288"/>
    </row>
    <row r="40" spans="1:256" x14ac:dyDescent="0.2">
      <c r="A40" s="218"/>
      <c r="B40" s="219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1"/>
      <c r="O40" s="211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7"/>
      <c r="AB40" s="207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07"/>
      <c r="AO40" s="207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07"/>
      <c r="BB40" s="207"/>
      <c r="BC40" s="288"/>
      <c r="BD40" s="288"/>
      <c r="BE40" s="288"/>
      <c r="BF40" s="288"/>
      <c r="BG40" s="288"/>
      <c r="BH40" s="288"/>
      <c r="BI40" s="288"/>
      <c r="BJ40" s="288"/>
      <c r="BK40" s="288"/>
      <c r="BL40" s="288"/>
      <c r="BM40" s="288"/>
      <c r="BN40" s="207"/>
      <c r="BO40" s="207"/>
      <c r="BP40" s="288"/>
      <c r="BQ40" s="288"/>
      <c r="BR40" s="288"/>
      <c r="BS40" s="288"/>
      <c r="BT40" s="288"/>
      <c r="BU40" s="288"/>
      <c r="BV40" s="288"/>
      <c r="BW40" s="288"/>
      <c r="BX40" s="288"/>
      <c r="BY40" s="288"/>
      <c r="BZ40" s="288"/>
      <c r="CA40" s="207"/>
      <c r="CB40" s="207"/>
      <c r="CC40" s="288"/>
      <c r="CD40" s="288"/>
      <c r="CE40" s="288"/>
      <c r="CF40" s="288"/>
      <c r="CG40" s="288"/>
      <c r="CH40" s="288"/>
      <c r="CI40" s="288"/>
      <c r="CJ40" s="288"/>
      <c r="CK40" s="288"/>
      <c r="CL40" s="288"/>
      <c r="CM40" s="288"/>
      <c r="CN40" s="207"/>
      <c r="CO40" s="207"/>
      <c r="CP40" s="288"/>
      <c r="CQ40" s="288"/>
      <c r="CR40" s="288"/>
      <c r="CS40" s="288"/>
      <c r="CT40" s="288"/>
      <c r="CU40" s="288"/>
      <c r="CV40" s="288"/>
      <c r="CW40" s="288"/>
      <c r="CX40" s="288"/>
      <c r="CY40" s="288"/>
      <c r="CZ40" s="288"/>
      <c r="DA40" s="207"/>
      <c r="DB40" s="207"/>
      <c r="DC40" s="288"/>
      <c r="DD40" s="288"/>
      <c r="DE40" s="288"/>
      <c r="DF40" s="288"/>
      <c r="DG40" s="288"/>
      <c r="DH40" s="288"/>
      <c r="DI40" s="288"/>
      <c r="DJ40" s="288"/>
      <c r="DK40" s="288"/>
      <c r="DL40" s="288"/>
      <c r="DM40" s="288"/>
      <c r="DN40" s="207"/>
      <c r="DO40" s="207"/>
      <c r="DP40" s="288"/>
      <c r="DQ40" s="288"/>
      <c r="DR40" s="288"/>
      <c r="DS40" s="288"/>
      <c r="DT40" s="288"/>
      <c r="DU40" s="288"/>
      <c r="DV40" s="288"/>
      <c r="DW40" s="288"/>
      <c r="DX40" s="288"/>
      <c r="DY40" s="288"/>
      <c r="DZ40" s="288"/>
      <c r="EA40" s="207"/>
      <c r="EB40" s="207"/>
      <c r="EC40" s="288"/>
      <c r="ED40" s="288"/>
      <c r="EE40" s="288"/>
      <c r="EF40" s="288"/>
      <c r="EG40" s="288"/>
      <c r="EH40" s="288"/>
      <c r="EI40" s="288"/>
      <c r="EJ40" s="288"/>
      <c r="EK40" s="288"/>
      <c r="EL40" s="288"/>
      <c r="EM40" s="288"/>
      <c r="EN40" s="207"/>
      <c r="EO40" s="207"/>
      <c r="EP40" s="288"/>
      <c r="EQ40" s="288"/>
      <c r="ER40" s="288"/>
      <c r="ES40" s="288"/>
      <c r="ET40" s="288"/>
      <c r="EU40" s="288"/>
      <c r="EV40" s="288"/>
      <c r="EW40" s="288"/>
      <c r="EX40" s="288"/>
      <c r="EY40" s="288"/>
      <c r="EZ40" s="288"/>
      <c r="FA40" s="207"/>
      <c r="FB40" s="207"/>
      <c r="FC40" s="288"/>
      <c r="FD40" s="288"/>
      <c r="FE40" s="288"/>
      <c r="FF40" s="288"/>
      <c r="FG40" s="288"/>
      <c r="FH40" s="288"/>
      <c r="FI40" s="288"/>
      <c r="FJ40" s="288"/>
      <c r="FK40" s="288"/>
      <c r="FL40" s="288"/>
      <c r="FM40" s="288"/>
      <c r="FN40" s="207"/>
      <c r="FO40" s="207"/>
      <c r="FP40" s="288"/>
      <c r="FQ40" s="288"/>
      <c r="FR40" s="288"/>
      <c r="FS40" s="288"/>
      <c r="FT40" s="288"/>
      <c r="FU40" s="288"/>
      <c r="FV40" s="288"/>
      <c r="FW40" s="288"/>
      <c r="FX40" s="288"/>
      <c r="FY40" s="288"/>
      <c r="FZ40" s="288"/>
      <c r="GA40" s="207"/>
      <c r="GB40" s="207"/>
      <c r="GC40" s="288"/>
      <c r="GD40" s="288"/>
      <c r="GE40" s="288"/>
      <c r="GF40" s="288"/>
      <c r="GG40" s="288"/>
      <c r="GH40" s="288"/>
      <c r="GI40" s="288"/>
      <c r="GJ40" s="288"/>
      <c r="GK40" s="288"/>
      <c r="GL40" s="288"/>
      <c r="GM40" s="288"/>
      <c r="GN40" s="207"/>
      <c r="GO40" s="207"/>
      <c r="GP40" s="288"/>
      <c r="GQ40" s="288"/>
      <c r="GR40" s="288"/>
      <c r="GS40" s="288"/>
      <c r="GT40" s="288"/>
      <c r="GU40" s="288"/>
      <c r="GV40" s="288"/>
      <c r="GW40" s="288"/>
      <c r="GX40" s="288"/>
      <c r="GY40" s="288"/>
      <c r="GZ40" s="288"/>
      <c r="HA40" s="207"/>
      <c r="HB40" s="207"/>
      <c r="HC40" s="288"/>
      <c r="HD40" s="288"/>
      <c r="HE40" s="288"/>
      <c r="HF40" s="288"/>
      <c r="HG40" s="288"/>
      <c r="HH40" s="288"/>
      <c r="HI40" s="288"/>
      <c r="HJ40" s="288"/>
      <c r="HK40" s="288"/>
      <c r="HL40" s="288"/>
      <c r="HM40" s="288"/>
      <c r="HN40" s="207"/>
      <c r="HO40" s="207"/>
      <c r="HP40" s="288"/>
      <c r="HQ40" s="288"/>
      <c r="HR40" s="288"/>
      <c r="HS40" s="288"/>
      <c r="HT40" s="288"/>
      <c r="HU40" s="288"/>
      <c r="HV40" s="288"/>
      <c r="HW40" s="288"/>
      <c r="HX40" s="288"/>
      <c r="HY40" s="288"/>
      <c r="HZ40" s="288"/>
      <c r="IA40" s="207"/>
      <c r="IB40" s="207"/>
      <c r="IC40" s="288"/>
      <c r="ID40" s="288"/>
      <c r="IE40" s="288"/>
      <c r="IF40" s="288"/>
      <c r="IG40" s="288"/>
      <c r="IH40" s="288"/>
      <c r="II40" s="288"/>
      <c r="IJ40" s="288"/>
      <c r="IK40" s="288"/>
      <c r="IL40" s="288"/>
      <c r="IM40" s="288"/>
      <c r="IN40" s="207"/>
      <c r="IO40" s="207"/>
      <c r="IP40" s="288"/>
      <c r="IQ40" s="288"/>
      <c r="IR40" s="288"/>
      <c r="IS40" s="288"/>
      <c r="IT40" s="288"/>
      <c r="IU40" s="288"/>
      <c r="IV40" s="288"/>
    </row>
    <row r="41" spans="1:256" x14ac:dyDescent="0.2">
      <c r="A41" s="218"/>
      <c r="B41" s="219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8"/>
      <c r="B60" s="219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8"/>
      <c r="B61" s="219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8"/>
      <c r="B62" s="219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8"/>
      <c r="B63" s="219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8"/>
      <c r="B64" s="219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8"/>
      <c r="B65" s="219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8"/>
      <c r="B66" s="219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8"/>
      <c r="B67" s="219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8"/>
      <c r="B68" s="219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8"/>
      <c r="B69" s="219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0"/>
      <c r="B70" s="221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4" t="s">
        <v>848</v>
      </c>
      <c r="B72" s="284"/>
      <c r="C72" s="284"/>
      <c r="D72" s="284"/>
      <c r="E72" s="284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IP40:IV40"/>
    <mergeCell ref="IC40:IM40"/>
    <mergeCell ref="BC40:BM40"/>
    <mergeCell ref="BP40:BZ40"/>
    <mergeCell ref="FC40:FM40"/>
    <mergeCell ref="GC40:GM40"/>
    <mergeCell ref="GP40:GZ40"/>
    <mergeCell ref="HC40:HM40"/>
    <mergeCell ref="HP40:HZ40"/>
    <mergeCell ref="EC40:EM40"/>
    <mergeCell ref="DP40:DZ40"/>
    <mergeCell ref="P40:Z40"/>
    <mergeCell ref="AC40:AM40"/>
    <mergeCell ref="P39:Z39"/>
    <mergeCell ref="AC39:AM39"/>
    <mergeCell ref="FP40:FZ40"/>
    <mergeCell ref="CC40:CM40"/>
    <mergeCell ref="CP40:CZ40"/>
    <mergeCell ref="DC40:DM40"/>
    <mergeCell ref="EP40:EZ40"/>
    <mergeCell ref="AP40:AZ40"/>
    <mergeCell ref="IP32:IV32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FP39:FZ39"/>
    <mergeCell ref="HP38:HZ38"/>
    <mergeCell ref="FP38:FZ38"/>
    <mergeCell ref="GC38:GM38"/>
    <mergeCell ref="GP38:GZ38"/>
    <mergeCell ref="CP38:CZ38"/>
    <mergeCell ref="HC38:HM38"/>
    <mergeCell ref="DC38:DM38"/>
    <mergeCell ref="DP38:DZ38"/>
    <mergeCell ref="IP38:IV38"/>
    <mergeCell ref="BP38:BZ38"/>
    <mergeCell ref="CC38:CM38"/>
    <mergeCell ref="IC39:IM39"/>
    <mergeCell ref="IC38:IM38"/>
    <mergeCell ref="IP39:IV39"/>
    <mergeCell ref="EP38:EZ38"/>
    <mergeCell ref="FC38:FM38"/>
    <mergeCell ref="HP39:HZ39"/>
    <mergeCell ref="GP39:GZ39"/>
    <mergeCell ref="CC32:CM32"/>
    <mergeCell ref="AC32:AM32"/>
    <mergeCell ref="AP32:AZ32"/>
    <mergeCell ref="BP32:BZ32"/>
    <mergeCell ref="HP32:HZ32"/>
    <mergeCell ref="GP32:GZ32"/>
    <mergeCell ref="EC32:EM32"/>
    <mergeCell ref="EP32:EZ32"/>
    <mergeCell ref="FC32:FM32"/>
    <mergeCell ref="BC38:BM38"/>
    <mergeCell ref="EC38:EM38"/>
    <mergeCell ref="AC38:AM38"/>
    <mergeCell ref="AP38:AZ38"/>
    <mergeCell ref="EP39:EZ39"/>
    <mergeCell ref="FC39:FM39"/>
    <mergeCell ref="AP39:AZ3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CP31:CZ31"/>
    <mergeCell ref="HP29:HZ29"/>
    <mergeCell ref="IC29:IM29"/>
    <mergeCell ref="FP29:FZ29"/>
    <mergeCell ref="GC29:GM29"/>
    <mergeCell ref="GP29:GZ29"/>
    <mergeCell ref="HC29:HM29"/>
    <mergeCell ref="IC31:IM31"/>
    <mergeCell ref="FC29:FM29"/>
    <mergeCell ref="CP29:CZ29"/>
    <mergeCell ref="HC32:HM32"/>
    <mergeCell ref="EC29:EM29"/>
    <mergeCell ref="EP29:EZ29"/>
    <mergeCell ref="IP30:IV30"/>
    <mergeCell ref="IP31:IV31"/>
    <mergeCell ref="CP32:CZ32"/>
    <mergeCell ref="CP30:CZ30"/>
    <mergeCell ref="EC30:EM30"/>
    <mergeCell ref="EP30:EZ30"/>
    <mergeCell ref="FP32:FZ32"/>
    <mergeCell ref="GC32:GM32"/>
    <mergeCell ref="HC31:HM31"/>
    <mergeCell ref="DP32:DZ32"/>
    <mergeCell ref="IC30:IM30"/>
    <mergeCell ref="HC30:HM30"/>
    <mergeCell ref="DC31:DM31"/>
    <mergeCell ref="DP31:DZ31"/>
    <mergeCell ref="EC31:EM31"/>
    <mergeCell ref="EP31:EZ31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IC32:IM32"/>
    <mergeCell ref="A2:E2"/>
    <mergeCell ref="C5:M5"/>
    <mergeCell ref="C6:M6"/>
    <mergeCell ref="C7:M7"/>
    <mergeCell ref="C8:M8"/>
    <mergeCell ref="C13:M13"/>
    <mergeCell ref="C9:M9"/>
    <mergeCell ref="A1:I1"/>
    <mergeCell ref="C3:M3"/>
    <mergeCell ref="C4:M4"/>
    <mergeCell ref="F2:I2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DC29:DM29"/>
    <mergeCell ref="BC29:BM29"/>
    <mergeCell ref="BP29:BZ29"/>
    <mergeCell ref="CC29:CM29"/>
    <mergeCell ref="C14:M14"/>
    <mergeCell ref="C15:M15"/>
    <mergeCell ref="C16:M16"/>
    <mergeCell ref="C17:M17"/>
    <mergeCell ref="C31:M31"/>
    <mergeCell ref="C30:M30"/>
    <mergeCell ref="C21:M21"/>
    <mergeCell ref="C18:M18"/>
    <mergeCell ref="C19:M19"/>
    <mergeCell ref="C20:M20"/>
    <mergeCell ref="C22:M22"/>
    <mergeCell ref="C23:M23"/>
    <mergeCell ref="C24:M24"/>
    <mergeCell ref="C29:M29"/>
    <mergeCell ref="C25:M25"/>
    <mergeCell ref="C32:M32"/>
    <mergeCell ref="P31:Z31"/>
    <mergeCell ref="AC31:AM31"/>
    <mergeCell ref="AP31:AZ31"/>
    <mergeCell ref="P32:Z32"/>
    <mergeCell ref="DC32:DM32"/>
    <mergeCell ref="C39:M39"/>
    <mergeCell ref="C26:M26"/>
    <mergeCell ref="AP29:AZ29"/>
    <mergeCell ref="P29:Z29"/>
    <mergeCell ref="AC29:AM29"/>
    <mergeCell ref="C27:M27"/>
    <mergeCell ref="C28:M28"/>
    <mergeCell ref="BC31:BM31"/>
    <mergeCell ref="BC32:BM32"/>
    <mergeCell ref="BC39:BM39"/>
    <mergeCell ref="BP31:BZ31"/>
    <mergeCell ref="CC31:CM31"/>
    <mergeCell ref="P38:Z38"/>
    <mergeCell ref="C52:M52"/>
    <mergeCell ref="C50:M50"/>
    <mergeCell ref="C47:M47"/>
    <mergeCell ref="C48:M48"/>
    <mergeCell ref="C49:M49"/>
    <mergeCell ref="C51:M51"/>
    <mergeCell ref="C40:M40"/>
    <mergeCell ref="C34:M34"/>
    <mergeCell ref="C35:M35"/>
    <mergeCell ref="C36:M36"/>
    <mergeCell ref="C38:M38"/>
    <mergeCell ref="C45:M45"/>
    <mergeCell ref="C46:M46"/>
    <mergeCell ref="C44:M44"/>
    <mergeCell ref="C43:M43"/>
    <mergeCell ref="C89:M89"/>
    <mergeCell ref="C90:M90"/>
    <mergeCell ref="C63:M63"/>
    <mergeCell ref="C64:M64"/>
    <mergeCell ref="C65:M65"/>
    <mergeCell ref="C85:M85"/>
    <mergeCell ref="C86:M86"/>
    <mergeCell ref="C87:M87"/>
    <mergeCell ref="C88:M88"/>
    <mergeCell ref="C79:M79"/>
    <mergeCell ref="C80:M80"/>
    <mergeCell ref="C83:M83"/>
    <mergeCell ref="C84:M84"/>
    <mergeCell ref="C81:M81"/>
    <mergeCell ref="C82:M82"/>
    <mergeCell ref="C53:M53"/>
    <mergeCell ref="C54:M54"/>
    <mergeCell ref="C55:M55"/>
    <mergeCell ref="C75:M75"/>
    <mergeCell ref="C67:M67"/>
    <mergeCell ref="C62:M62"/>
    <mergeCell ref="C61:M61"/>
    <mergeCell ref="C77:M77"/>
    <mergeCell ref="C78:M78"/>
    <mergeCell ref="C76:M76"/>
    <mergeCell ref="A72:E72"/>
    <mergeCell ref="C73:M73"/>
    <mergeCell ref="C74:M74"/>
    <mergeCell ref="C68:M68"/>
    <mergeCell ref="C69:M69"/>
    <mergeCell ref="C56:M56"/>
    <mergeCell ref="C66:M66"/>
    <mergeCell ref="C70:M70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2013-09-20T12:22:16Z</cp:lastPrinted>
  <dcterms:created xsi:type="dcterms:W3CDTF">1997-12-04T19:04:30Z</dcterms:created>
  <dcterms:modified xsi:type="dcterms:W3CDTF">2013-10-29T15:32:11Z</dcterms:modified>
</cp:coreProperties>
</file>