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150" windowWidth="12735" windowHeight="6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/>
  <c r="I457" i="1"/>
  <c r="J39" i="1"/>
  <c r="G38" i="2"/>
  <c r="C67" i="2"/>
  <c r="B2" i="13"/>
  <c r="F8" i="13"/>
  <c r="G8" i="13"/>
  <c r="L203" i="1"/>
  <c r="L221" i="1"/>
  <c r="L239" i="1"/>
  <c r="D39" i="13"/>
  <c r="F13" i="13"/>
  <c r="G13" i="13"/>
  <c r="L205" i="1"/>
  <c r="C121" i="2"/>
  <c r="L223" i="1"/>
  <c r="L241" i="1"/>
  <c r="F16" i="13"/>
  <c r="G16" i="13"/>
  <c r="L208" i="1"/>
  <c r="L226" i="1"/>
  <c r="L244" i="1"/>
  <c r="F5" i="13"/>
  <c r="G5" i="13"/>
  <c r="L196" i="1"/>
  <c r="L197" i="1"/>
  <c r="C109" i="2"/>
  <c r="L198" i="1"/>
  <c r="L199" i="1"/>
  <c r="L214" i="1"/>
  <c r="L215" i="1"/>
  <c r="L216" i="1"/>
  <c r="L217" i="1"/>
  <c r="L232" i="1"/>
  <c r="L233" i="1"/>
  <c r="L234" i="1"/>
  <c r="C110" i="2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G648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F660" i="1"/>
  <c r="I366" i="1"/>
  <c r="J289" i="1"/>
  <c r="J308" i="1"/>
  <c r="J327" i="1"/>
  <c r="K289" i="1"/>
  <c r="K308" i="1"/>
  <c r="K327" i="1"/>
  <c r="L275" i="1"/>
  <c r="L276" i="1"/>
  <c r="E109" i="2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C129" i="2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A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2" i="1"/>
  <c r="C137" i="2"/>
  <c r="L391" i="1"/>
  <c r="L394" i="1"/>
  <c r="L395" i="1"/>
  <c r="L396" i="1"/>
  <c r="L397" i="1"/>
  <c r="L398" i="1"/>
  <c r="L399" i="1"/>
  <c r="L400" i="1"/>
  <c r="C138" i="2"/>
  <c r="L402" i="1"/>
  <c r="L403" i="1"/>
  <c r="L404" i="1"/>
  <c r="L405" i="1"/>
  <c r="L265" i="1"/>
  <c r="J59" i="1"/>
  <c r="G55" i="2"/>
  <c r="G58" i="2"/>
  <c r="G61" i="2"/>
  <c r="G60" i="2"/>
  <c r="F2" i="11"/>
  <c r="L612" i="1"/>
  <c r="H662" i="1"/>
  <c r="L611" i="1"/>
  <c r="G662" i="1"/>
  <c r="L610" i="1"/>
  <c r="F662" i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/>
  <c r="J110" i="1"/>
  <c r="J111" i="1"/>
  <c r="F120" i="1"/>
  <c r="F135" i="1"/>
  <c r="G120" i="1"/>
  <c r="G135" i="1"/>
  <c r="H120" i="1"/>
  <c r="H135" i="1"/>
  <c r="I120" i="1"/>
  <c r="I135" i="1"/>
  <c r="J120" i="1"/>
  <c r="J135" i="1"/>
  <c r="F146" i="1"/>
  <c r="F161" i="1"/>
  <c r="F168" i="1"/>
  <c r="G146" i="1"/>
  <c r="G161" i="1"/>
  <c r="H146" i="1"/>
  <c r="H161" i="1"/>
  <c r="H168" i="1"/>
  <c r="I146" i="1"/>
  <c r="I161" i="1"/>
  <c r="L249" i="1"/>
  <c r="L331" i="1"/>
  <c r="C23" i="10"/>
  <c r="L253" i="1"/>
  <c r="C25" i="10"/>
  <c r="L267" i="1"/>
  <c r="C26" i="10"/>
  <c r="L268" i="1"/>
  <c r="L348" i="1"/>
  <c r="L349" i="1"/>
  <c r="I664" i="1"/>
  <c r="I669" i="1"/>
  <c r="L228" i="1"/>
  <c r="G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/>
  <c r="L521" i="1"/>
  <c r="F549" i="1"/>
  <c r="L522" i="1"/>
  <c r="F550" i="1"/>
  <c r="L525" i="1"/>
  <c r="G548" i="1"/>
  <c r="L526" i="1"/>
  <c r="G549" i="1"/>
  <c r="L527" i="1"/>
  <c r="G550" i="1"/>
  <c r="L530" i="1"/>
  <c r="H548" i="1"/>
  <c r="L531" i="1"/>
  <c r="H549" i="1"/>
  <c r="L532" i="1"/>
  <c r="H550" i="1"/>
  <c r="L535" i="1"/>
  <c r="I548" i="1"/>
  <c r="L536" i="1"/>
  <c r="I549" i="1"/>
  <c r="L537" i="1"/>
  <c r="I550" i="1"/>
  <c r="L540" i="1"/>
  <c r="J548" i="1"/>
  <c r="L541" i="1"/>
  <c r="J549" i="1"/>
  <c r="L542" i="1"/>
  <c r="J550" i="1"/>
  <c r="E131" i="2"/>
  <c r="E130" i="2"/>
  <c r="K269" i="1"/>
  <c r="L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/>
  <c r="G8" i="2"/>
  <c r="C9" i="2"/>
  <c r="D9" i="2"/>
  <c r="E9" i="2"/>
  <c r="F9" i="2"/>
  <c r="I439" i="1"/>
  <c r="J10" i="1"/>
  <c r="G9" i="2"/>
  <c r="C10" i="2"/>
  <c r="C11" i="2"/>
  <c r="D11" i="2"/>
  <c r="D18" i="2"/>
  <c r="E11" i="2"/>
  <c r="F11" i="2"/>
  <c r="I440" i="1"/>
  <c r="J12" i="1"/>
  <c r="G11" i="2"/>
  <c r="C12" i="2"/>
  <c r="D12" i="2"/>
  <c r="E12" i="2"/>
  <c r="F12" i="2"/>
  <c r="I441" i="1"/>
  <c r="J13" i="1"/>
  <c r="G12" i="2"/>
  <c r="C13" i="2"/>
  <c r="D13" i="2"/>
  <c r="E13" i="2"/>
  <c r="F13" i="2"/>
  <c r="I442" i="1"/>
  <c r="J14" i="1"/>
  <c r="G13" i="2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/>
  <c r="C21" i="2"/>
  <c r="D21" i="2"/>
  <c r="E21" i="2"/>
  <c r="F21" i="2"/>
  <c r="I447" i="1"/>
  <c r="J22" i="1"/>
  <c r="C22" i="2"/>
  <c r="D22" i="2"/>
  <c r="E22" i="2"/>
  <c r="F22" i="2"/>
  <c r="I448" i="1"/>
  <c r="J23" i="1"/>
  <c r="C23" i="2"/>
  <c r="D23" i="2"/>
  <c r="E23" i="2"/>
  <c r="F23" i="2"/>
  <c r="I449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D31" i="2"/>
  <c r="E29" i="2"/>
  <c r="F29" i="2"/>
  <c r="C30" i="2"/>
  <c r="D30" i="2"/>
  <c r="E30" i="2"/>
  <c r="F30" i="2"/>
  <c r="I450" i="1"/>
  <c r="J31" i="1"/>
  <c r="G30" i="2"/>
  <c r="C34" i="2"/>
  <c r="D34" i="2"/>
  <c r="E34" i="2"/>
  <c r="F34" i="2"/>
  <c r="C35" i="2"/>
  <c r="D35" i="2"/>
  <c r="E35" i="2"/>
  <c r="F35" i="2"/>
  <c r="I453" i="1"/>
  <c r="J48" i="1"/>
  <c r="G47" i="2"/>
  <c r="I455" i="1"/>
  <c r="J43" i="1"/>
  <c r="I456" i="1"/>
  <c r="J37" i="1"/>
  <c r="I458" i="1"/>
  <c r="J47" i="1"/>
  <c r="G46" i="2"/>
  <c r="C48" i="2"/>
  <c r="C49" i="2"/>
  <c r="C55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D61" i="2"/>
  <c r="D62" i="2"/>
  <c r="E60" i="2"/>
  <c r="F60" i="2"/>
  <c r="C65" i="2"/>
  <c r="C66" i="2"/>
  <c r="C69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0" i="2"/>
  <c r="E111" i="2"/>
  <c r="C112" i="2"/>
  <c r="E112" i="2"/>
  <c r="C113" i="2"/>
  <c r="E113" i="2"/>
  <c r="D114" i="2"/>
  <c r="F114" i="2"/>
  <c r="G114" i="2"/>
  <c r="E118" i="2"/>
  <c r="E119" i="2"/>
  <c r="E120" i="2"/>
  <c r="E121" i="2"/>
  <c r="E122" i="2"/>
  <c r="E123" i="2"/>
  <c r="C124" i="2"/>
  <c r="E124" i="2"/>
  <c r="F127" i="2"/>
  <c r="G127" i="2"/>
  <c r="E129" i="2"/>
  <c r="F129" i="2"/>
  <c r="D133" i="2"/>
  <c r="D143" i="2"/>
  <c r="E133" i="2"/>
  <c r="F133" i="2"/>
  <c r="K418" i="1"/>
  <c r="K426" i="1"/>
  <c r="K432" i="1"/>
  <c r="L262" i="1"/>
  <c r="C134" i="2"/>
  <c r="E134" i="2"/>
  <c r="L263" i="1"/>
  <c r="C135" i="2"/>
  <c r="L264" i="1"/>
  <c r="C136" i="2"/>
  <c r="E136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19" i="1"/>
  <c r="H19" i="1"/>
  <c r="I19" i="1"/>
  <c r="F32" i="1"/>
  <c r="G32" i="1"/>
  <c r="H32" i="1"/>
  <c r="I32" i="1"/>
  <c r="F50" i="1"/>
  <c r="G621" i="1"/>
  <c r="G50" i="1"/>
  <c r="G51" i="1"/>
  <c r="H617" i="1"/>
  <c r="H50" i="1"/>
  <c r="I50" i="1"/>
  <c r="I51" i="1"/>
  <c r="H619" i="1"/>
  <c r="F176" i="1"/>
  <c r="I176" i="1"/>
  <c r="F182" i="1"/>
  <c r="G182" i="1"/>
  <c r="H182" i="1"/>
  <c r="I182" i="1"/>
  <c r="J182" i="1"/>
  <c r="J191" i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L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/>
  <c r="H336" i="1"/>
  <c r="I336" i="1"/>
  <c r="J336" i="1"/>
  <c r="J337" i="1"/>
  <c r="J351" i="1"/>
  <c r="K336" i="1"/>
  <c r="K337" i="1"/>
  <c r="K351" i="1"/>
  <c r="F361" i="1"/>
  <c r="G361" i="1"/>
  <c r="H361" i="1"/>
  <c r="I361" i="1"/>
  <c r="G633" i="1"/>
  <c r="J361" i="1"/>
  <c r="K361" i="1"/>
  <c r="I367" i="1"/>
  <c r="I368" i="1"/>
  <c r="H633" i="1"/>
  <c r="F368" i="1"/>
  <c r="G368" i="1"/>
  <c r="H368" i="1"/>
  <c r="L380" i="1"/>
  <c r="L381" i="1"/>
  <c r="G635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G407" i="1"/>
  <c r="H644" i="1"/>
  <c r="J644" i="1"/>
  <c r="H400" i="1"/>
  <c r="H407" i="1"/>
  <c r="H643" i="1"/>
  <c r="I400" i="1"/>
  <c r="F406" i="1"/>
  <c r="G406" i="1"/>
  <c r="H406" i="1"/>
  <c r="I406" i="1"/>
  <c r="F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/>
  <c r="J638" i="1"/>
  <c r="G445" i="1"/>
  <c r="G639" i="1"/>
  <c r="H445" i="1"/>
  <c r="F451" i="1"/>
  <c r="G451" i="1"/>
  <c r="H451" i="1"/>
  <c r="I451" i="1"/>
  <c r="F459" i="1"/>
  <c r="G459" i="1"/>
  <c r="G460" i="1"/>
  <c r="H639" i="1"/>
  <c r="H459" i="1"/>
  <c r="F460" i="1"/>
  <c r="H460" i="1"/>
  <c r="F469" i="1"/>
  <c r="G469" i="1"/>
  <c r="H469" i="1"/>
  <c r="I469" i="1"/>
  <c r="J469" i="1"/>
  <c r="J475" i="1"/>
  <c r="H625" i="1"/>
  <c r="F473" i="1"/>
  <c r="G473" i="1"/>
  <c r="G475" i="1"/>
  <c r="H622" i="1"/>
  <c r="H473" i="1"/>
  <c r="H475" i="1"/>
  <c r="H623" i="1"/>
  <c r="J62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I544" i="1"/>
  <c r="J528" i="1"/>
  <c r="K528" i="1"/>
  <c r="F533" i="1"/>
  <c r="G533" i="1"/>
  <c r="G544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H570" i="1"/>
  <c r="I564" i="1"/>
  <c r="I570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7" i="1"/>
  <c r="G646" i="1"/>
  <c r="K591" i="1"/>
  <c r="K592" i="1"/>
  <c r="K593" i="1"/>
  <c r="K594" i="1"/>
  <c r="K595" i="1"/>
  <c r="K596" i="1"/>
  <c r="H597" i="1"/>
  <c r="H648" i="1"/>
  <c r="I597" i="1"/>
  <c r="H649" i="1"/>
  <c r="J597" i="1"/>
  <c r="H650" i="1"/>
  <c r="K601" i="1"/>
  <c r="K602" i="1"/>
  <c r="K603" i="1"/>
  <c r="K604" i="1"/>
  <c r="G647" i="1"/>
  <c r="H604" i="1"/>
  <c r="I604" i="1"/>
  <c r="J604" i="1"/>
  <c r="F613" i="1"/>
  <c r="G613" i="1"/>
  <c r="H613" i="1"/>
  <c r="I613" i="1"/>
  <c r="J613" i="1"/>
  <c r="K613" i="1"/>
  <c r="G616" i="1"/>
  <c r="G617" i="1"/>
  <c r="G618" i="1"/>
  <c r="G619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H638" i="1"/>
  <c r="G640" i="1"/>
  <c r="H640" i="1"/>
  <c r="G642" i="1"/>
  <c r="H642" i="1"/>
  <c r="G643" i="1"/>
  <c r="G644" i="1"/>
  <c r="G649" i="1"/>
  <c r="G651" i="1"/>
  <c r="H651" i="1"/>
  <c r="G652" i="1"/>
  <c r="H652" i="1"/>
  <c r="G653" i="1"/>
  <c r="H653" i="1"/>
  <c r="H654" i="1"/>
  <c r="J654" i="1"/>
  <c r="F191" i="1"/>
  <c r="G163" i="2"/>
  <c r="G159" i="2"/>
  <c r="C18" i="2"/>
  <c r="F31" i="2"/>
  <c r="L327" i="1"/>
  <c r="L350" i="1"/>
  <c r="G161" i="2"/>
  <c r="E49" i="2"/>
  <c r="D18" i="13"/>
  <c r="C18" i="13"/>
  <c r="F102" i="2"/>
  <c r="E18" i="2"/>
  <c r="D17" i="13"/>
  <c r="C17" i="13"/>
  <c r="G158" i="2"/>
  <c r="C90" i="2"/>
  <c r="G80" i="2"/>
  <c r="F77" i="2"/>
  <c r="F80" i="2"/>
  <c r="F61" i="2"/>
  <c r="F62" i="2"/>
  <c r="C77" i="2"/>
  <c r="D49" i="2"/>
  <c r="G156" i="2"/>
  <c r="F49" i="2"/>
  <c r="F50" i="2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/>
  <c r="E31" i="2"/>
  <c r="E50" i="2"/>
  <c r="D19" i="13"/>
  <c r="C19" i="13"/>
  <c r="E13" i="13"/>
  <c r="C13" i="13"/>
  <c r="E77" i="2"/>
  <c r="E80" i="2"/>
  <c r="L426" i="1"/>
  <c r="H111" i="1"/>
  <c r="J640" i="1"/>
  <c r="J570" i="1"/>
  <c r="K570" i="1"/>
  <c r="L432" i="1"/>
  <c r="L418" i="1"/>
  <c r="D80" i="2"/>
  <c r="I168" i="1"/>
  <c r="G551" i="1"/>
  <c r="J642" i="1"/>
  <c r="F475" i="1"/>
  <c r="H621" i="1"/>
  <c r="I475" i="1"/>
  <c r="H624" i="1"/>
  <c r="J624" i="1"/>
  <c r="J139" i="1"/>
  <c r="F570" i="1"/>
  <c r="I551" i="1"/>
  <c r="K549" i="1"/>
  <c r="G22" i="2"/>
  <c r="K544" i="1"/>
  <c r="J551" i="1"/>
  <c r="H139" i="1"/>
  <c r="H25" i="13"/>
  <c r="C25" i="13"/>
  <c r="L559" i="1"/>
  <c r="H337" i="1"/>
  <c r="H351" i="1"/>
  <c r="F337" i="1"/>
  <c r="F351" i="1"/>
  <c r="G191" i="1"/>
  <c r="H191" i="1"/>
  <c r="C35" i="10"/>
  <c r="L308" i="1"/>
  <c r="E16" i="13"/>
  <c r="C16" i="13"/>
  <c r="L569" i="1"/>
  <c r="J635" i="1"/>
  <c r="G36" i="2"/>
  <c r="H33" i="13"/>
  <c r="C141" i="2"/>
  <c r="L289" i="1"/>
  <c r="C108" i="2"/>
  <c r="J648" i="1"/>
  <c r="F661" i="1"/>
  <c r="J643" i="1"/>
  <c r="H51" i="1"/>
  <c r="H618" i="1"/>
  <c r="J618" i="1"/>
  <c r="G622" i="1"/>
  <c r="J622" i="1"/>
  <c r="C80" i="2"/>
  <c r="F111" i="1"/>
  <c r="C36" i="10"/>
  <c r="C56" i="2"/>
  <c r="C61" i="2"/>
  <c r="C62" i="2"/>
  <c r="J621" i="1"/>
  <c r="C31" i="2"/>
  <c r="C50" i="2"/>
  <c r="F51" i="1"/>
  <c r="H616" i="1"/>
  <c r="J616" i="1"/>
  <c r="J639" i="1"/>
  <c r="I459" i="1"/>
  <c r="I460" i="1"/>
  <c r="H641" i="1"/>
  <c r="I445" i="1"/>
  <c r="G641" i="1"/>
  <c r="L613" i="1"/>
  <c r="L564" i="1"/>
  <c r="L570" i="1"/>
  <c r="H551" i="1"/>
  <c r="L533" i="1"/>
  <c r="J544" i="1"/>
  <c r="H544" i="1"/>
  <c r="L528" i="1"/>
  <c r="K550" i="1"/>
  <c r="K548" i="1"/>
  <c r="F551" i="1"/>
  <c r="L523" i="1"/>
  <c r="J633" i="1"/>
  <c r="H660" i="1"/>
  <c r="L361" i="1"/>
  <c r="C27" i="10"/>
  <c r="D126" i="2"/>
  <c r="D127" i="2"/>
  <c r="D144" i="2"/>
  <c r="G660" i="1"/>
  <c r="D29" i="13"/>
  <c r="C29" i="13"/>
  <c r="E117" i="2"/>
  <c r="E127" i="2"/>
  <c r="C11" i="10"/>
  <c r="G337" i="1"/>
  <c r="G351" i="1"/>
  <c r="E108" i="2"/>
  <c r="E114" i="2"/>
  <c r="E144" i="2"/>
  <c r="C29" i="10"/>
  <c r="F22" i="13"/>
  <c r="C22" i="13"/>
  <c r="D15" i="13"/>
  <c r="C15" i="13"/>
  <c r="H646" i="1"/>
  <c r="J646" i="1"/>
  <c r="C118" i="2"/>
  <c r="C111" i="2"/>
  <c r="J256" i="1"/>
  <c r="J270" i="1"/>
  <c r="C123" i="2"/>
  <c r="H661" i="1"/>
  <c r="I661" i="1"/>
  <c r="G650" i="1"/>
  <c r="J650" i="1"/>
  <c r="C21" i="10"/>
  <c r="I256" i="1"/>
  <c r="I270" i="1"/>
  <c r="E8" i="13"/>
  <c r="C8" i="13"/>
  <c r="F256" i="1"/>
  <c r="F270" i="1"/>
  <c r="C17" i="10"/>
  <c r="K256" i="1"/>
  <c r="K270" i="1"/>
  <c r="H256" i="1"/>
  <c r="H270" i="1"/>
  <c r="D12" i="13"/>
  <c r="C12" i="13"/>
  <c r="C13" i="10"/>
  <c r="A40" i="12"/>
  <c r="A13" i="12"/>
  <c r="C119" i="2"/>
  <c r="D7" i="13"/>
  <c r="C7" i="13"/>
  <c r="C117" i="2"/>
  <c r="C10" i="10"/>
  <c r="D14" i="13"/>
  <c r="C14" i="13"/>
  <c r="C18" i="10"/>
  <c r="L246" i="1"/>
  <c r="H659" i="1"/>
  <c r="C16" i="10"/>
  <c r="C12" i="10"/>
  <c r="G256" i="1"/>
  <c r="G270" i="1"/>
  <c r="C20" i="10"/>
  <c r="C122" i="2"/>
  <c r="C19" i="10"/>
  <c r="D6" i="13"/>
  <c r="C6" i="13"/>
  <c r="L210" i="1"/>
  <c r="C120" i="2"/>
  <c r="C15" i="10"/>
  <c r="D5" i="13"/>
  <c r="C5" i="13"/>
  <c r="L337" i="1"/>
  <c r="L351" i="1"/>
  <c r="G632" i="1"/>
  <c r="J632" i="1"/>
  <c r="C24" i="10"/>
  <c r="G659" i="1"/>
  <c r="G31" i="13"/>
  <c r="G33" i="13"/>
  <c r="I337" i="1"/>
  <c r="I351" i="1"/>
  <c r="J649" i="1"/>
  <c r="L406" i="1"/>
  <c r="C139" i="2"/>
  <c r="C140" i="2"/>
  <c r="C143" i="2"/>
  <c r="I191" i="1"/>
  <c r="E90" i="2"/>
  <c r="E103" i="2"/>
  <c r="L407" i="1"/>
  <c r="G636" i="1"/>
  <c r="J636" i="1"/>
  <c r="D50" i="2"/>
  <c r="J653" i="1"/>
  <c r="J652" i="1"/>
  <c r="F143" i="2"/>
  <c r="F144" i="2" s="1"/>
  <c r="G21" i="2"/>
  <c r="G31" i="2"/>
  <c r="J32" i="1"/>
  <c r="L433" i="1"/>
  <c r="G637" i="1"/>
  <c r="J637" i="1"/>
  <c r="J433" i="1"/>
  <c r="F433" i="1"/>
  <c r="K433" i="1"/>
  <c r="G133" i="2"/>
  <c r="G143" i="2"/>
  <c r="G144" i="2"/>
  <c r="F31" i="13"/>
  <c r="D31" i="13"/>
  <c r="C31" i="13"/>
  <c r="J192" i="1"/>
  <c r="G645" i="1"/>
  <c r="F103" i="2"/>
  <c r="H192" i="1"/>
  <c r="G628" i="1"/>
  <c r="J628" i="1"/>
  <c r="G168" i="1"/>
  <c r="C39" i="10"/>
  <c r="G139" i="1"/>
  <c r="F139" i="1"/>
  <c r="G62" i="2"/>
  <c r="G103" i="2"/>
  <c r="J617" i="1"/>
  <c r="G42" i="2"/>
  <c r="J50" i="1"/>
  <c r="G16" i="2"/>
  <c r="J19" i="1"/>
  <c r="G620" i="1"/>
  <c r="G18" i="2"/>
  <c r="F544" i="1"/>
  <c r="H433" i="1"/>
  <c r="J619" i="1"/>
  <c r="D102" i="2"/>
  <c r="D103" i="2"/>
  <c r="I139" i="1"/>
  <c r="I192" i="1"/>
  <c r="G629" i="1"/>
  <c r="J629" i="1"/>
  <c r="A22" i="12"/>
  <c r="G49" i="2"/>
  <c r="G50" i="2"/>
  <c r="J651" i="1"/>
  <c r="G570" i="1"/>
  <c r="I433" i="1"/>
  <c r="G433" i="1"/>
  <c r="I662" i="1"/>
  <c r="E33" i="13"/>
  <c r="D35" i="13"/>
  <c r="C114" i="2"/>
  <c r="J641" i="1"/>
  <c r="C103" i="2"/>
  <c r="F192" i="1"/>
  <c r="G626" i="1"/>
  <c r="J626" i="1"/>
  <c r="H645" i="1"/>
  <c r="J645" i="1"/>
  <c r="K551" i="1"/>
  <c r="L544" i="1"/>
  <c r="G634" i="1"/>
  <c r="J634" i="1"/>
  <c r="I660" i="1"/>
  <c r="G663" i="1"/>
  <c r="G666" i="1"/>
  <c r="F33" i="13"/>
  <c r="H647" i="1"/>
  <c r="J647" i="1"/>
  <c r="H663" i="1"/>
  <c r="H666" i="1"/>
  <c r="L256" i="1"/>
  <c r="L270" i="1"/>
  <c r="G631" i="1"/>
  <c r="J631" i="1"/>
  <c r="C127" i="2"/>
  <c r="F659" i="1"/>
  <c r="F663" i="1"/>
  <c r="F666" i="1"/>
  <c r="C28" i="10"/>
  <c r="D21" i="10"/>
  <c r="G630" i="1"/>
  <c r="J630" i="1"/>
  <c r="D33" i="13"/>
  <c r="D36" i="13"/>
  <c r="G192" i="1"/>
  <c r="G627" i="1"/>
  <c r="J627" i="1"/>
  <c r="G625" i="1"/>
  <c r="J625" i="1"/>
  <c r="J51" i="1"/>
  <c r="H620" i="1"/>
  <c r="J620" i="1"/>
  <c r="C38" i="10"/>
  <c r="C144" i="2"/>
  <c r="G671" i="1"/>
  <c r="C5" i="10"/>
  <c r="H671" i="1"/>
  <c r="C6" i="10" s="1"/>
  <c r="F671" i="1"/>
  <c r="C4" i="10"/>
  <c r="I659" i="1"/>
  <c r="I663" i="1"/>
  <c r="I671" i="1"/>
  <c r="C7" i="10" s="1"/>
  <c r="D23" i="10"/>
  <c r="C30" i="10"/>
  <c r="D13" i="10"/>
  <c r="D11" i="10"/>
  <c r="D24" i="10"/>
  <c r="D18" i="10"/>
  <c r="D27" i="10"/>
  <c r="D25" i="10"/>
  <c r="D10" i="10"/>
  <c r="D12" i="10"/>
  <c r="D20" i="10"/>
  <c r="D22" i="10"/>
  <c r="D17" i="10"/>
  <c r="D26" i="10"/>
  <c r="D16" i="10"/>
  <c r="D15" i="10"/>
  <c r="D19" i="10"/>
  <c r="H655" i="1"/>
  <c r="C41" i="10"/>
  <c r="D38" i="10"/>
  <c r="I666" i="1"/>
  <c r="D28" i="10"/>
  <c r="D37" i="10"/>
  <c r="D36" i="10"/>
  <c r="D35" i="10"/>
  <c r="D40" i="10"/>
  <c r="D39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<sst xmlns="http://schemas.openxmlformats.org/spreadsheetml/2006/main" count="3944" uniqueCount="910">
  <si>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</si>
  <si>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</si>
  <si>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</si>
  <si>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</si>
  <si>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</si>
  <si>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</si>
  <si>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</si>
  <si>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</si>
  <si>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</si>
  <si>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</si>
  <si>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</si>
  <si>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</si>
  <si>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</si>
  <si>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</si>
  <si>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</si>
  <si>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</si>
  <si>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</si>
  <si>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</si>
  <si>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</si>
  <si>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</si>
  <si>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</si>
  <si>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</si>
  <si>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</si>
  <si>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</si>
  <si>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</si>
  <si>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</si>
  <si>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</si>
  <si>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</si>
  <si>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</si>
  <si>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</si>
  <si>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</si>
  <si>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</si>
  <si>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</si>
  <si>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</si>
  <si>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</si>
  <si>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</si>
  <si>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</si>
  <si>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</si>
  <si>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</si>
  <si>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</si>
  <si>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</si>
  <si>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</si>
  <si>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</si>
  <si>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</si>
  <si>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</si>
  <si>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</si>
  <si>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</si>
  <si>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</si>
  <si>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</si>
  <si>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</si>
  <si>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</si>
  <si>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</si>
  <si>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</si>
  <si>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</si>
  <si>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</si>
  <si>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</si>
  <si>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</si>
  <si>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</si>
  <si>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</si>
  <si>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</si>
  <si>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</si>
  <si>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</si>
  <si>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</si>
  <si>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</si>
  <si>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</si>
  <si>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</si>
  <si>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</si>
  <si>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</si>
  <si>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</si>
  <si>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</si>
  <si>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</si>
  <si>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</si>
  <si>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</si>
  <si>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</si>
  <si>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</si>
  <si>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</si>
  <si>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</si>
  <si>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</si>
  <si>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</si>
  <si>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</si>
  <si>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</si>
  <si>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</si>
  <si>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</si>
  <si>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</si>
  <si>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</si>
  <si>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</si>
  <si>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</si>
  <si>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</si>
  <si>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</si>
  <si>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</si>
  <si>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</si>
  <si>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</si>
  <si>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</si>
  <si>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</si>
  <si>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</si>
  <si>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</si>
  <si>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</si>
  <si>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</si>
  <si>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</si>
  <si>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</si>
  <si>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</si>
  <si>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</si>
  <si>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</si>
  <si>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</si>
  <si>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</si>
  <si>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</si>
  <si>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</si>
  <si>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</si>
  <si>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</si>
  <si>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</si>
  <si>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</si>
  <si>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</si>
  <si>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</si>
  <si>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</si>
  <si>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</si>
  <si>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</si>
  <si>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</si>
  <si>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</si>
  <si>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</si>
  <si>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</si>
  <si>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</si>
  <si>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</si>
  <si>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</si>
  <si>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</si>
  <si>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</si>
  <si>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</si>
  <si>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</si>
  <si>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</si>
  <si>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</si>
  <si>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</si>
  <si>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</si>
  <si>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</si>
  <si>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</si>
  <si>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</si>
  <si>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</si>
  <si>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</si>
  <si>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</si>
  <si>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</si>
  <si>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</si>
  <si>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</si>
  <si>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</si>
  <si>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</si>
  <si>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</si>
  <si>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</si>
  <si>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</si>
  <si>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</si>
  <si>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</si>
  <si>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</si>
  <si>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</si>
  <si>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</si>
  <si>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</si>
  <si>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</si>
  <si>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</si>
  <si>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</si>
  <si>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</si>
  <si>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</si>
  <si>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</si>
  <si>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</si>
  <si>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</si>
  <si>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</si>
  <si>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</si>
  <si>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</si>
  <si>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</si>
  <si>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</si>
  <si>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</si>
  <si>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</si>
  <si>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</si>
  <si>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</si>
  <si>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</si>
  <si>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</si>
  <si>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</si>
  <si>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</si>
  <si>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</si>
  <si>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</si>
  <si>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</si>
  <si>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</si>
  <si>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</si>
  <si>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</si>
  <si>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</si>
  <si>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</si>
  <si>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</si>
  <si>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</si>
  <si>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</si>
  <si>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</si>
  <si>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</si>
  <si>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</si>
  <si>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</si>
  <si>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</si>
  <si>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</si>
  <si>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</si>
  <si>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</si>
  <si>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</si>
  <si>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</si>
  <si>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</si>
  <si>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</si>
  <si>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</si>
  <si>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</si>
  <si>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</si>
  <si>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</si>
  <si>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</si>
  <si>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</si>
  <si>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</si>
  <si>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</si>
  <si>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</si>
  <si>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</si>
  <si>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</si>
  <si>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</si>
  <si>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</si>
  <si>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</si>
  <si>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</si>
  <si>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</si>
  <si>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</si>
  <si>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</si>
  <si>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</si>
  <si>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</si>
  <si>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</si>
  <si>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</si>
  <si>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</si>
  <si>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</si>
  <si>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</si>
  <si>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</si>
  <si>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</si>
  <si>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</si>
  <si>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</si>
  <si>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</si>
  <si>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</si>
  <si>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</si>
  <si>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</si>
  <si>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</si>
  <si>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</si>
  <si>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</si>
  <si>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</si>
  <si>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</si>
  <si>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</si>
  <si>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</si>
  <si>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</si>
  <si>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</si>
  <si>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</si>
  <si>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</si>
  <si>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</si>
  <si>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</si>
  <si>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</si>
  <si>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</si>
  <si>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</si>
  <si>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</si>
  <si>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</si>
  <si>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</si>
  <si>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</si>
  <si>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</si>
  <si>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</si>
  <si>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</si>
  <si>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</si>
  <si>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</si>
  <si>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</si>
  <si>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</si>
  <si>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</si>
  <si>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</si>
  <si>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</si>
  <si>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</si>
  <si>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</si>
  <si>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</si>
  <si>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</si>
  <si>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</si>
  <si>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</si>
  <si>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</si>
  <si>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</si>
  <si>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</si>
  <si>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</si>
  <si>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</si>
  <si>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</si>
  <si>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</si>
  <si>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</si>
  <si>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</si>
  <si>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</si>
  <si>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</si>
  <si>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</si>
  <si>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</si>
  <si>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</si>
  <si>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</si>
  <si>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</si>
  <si>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</si>
  <si>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</si>
  <si>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</si>
  <si>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</si>
  <si>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</si>
  <si>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</si>
  <si>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</si>
  <si>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</si>
  <si>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</si>
  <si>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</si>
  <si>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</si>
  <si>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</si>
  <si>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</si>
  <si>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</si>
  <si>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</si>
  <si>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</si>
  <si>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</si>
  <si>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</si>
  <si>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</si>
  <si>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</si>
  <si>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</si>
  <si>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</si>
  <si>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</si>
  <si>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</si>
  <si>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</si>
  <si>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</si>
  <si>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</si>
  <si>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</si>
  <si>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</si>
  <si>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</si>
  <si>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</si>
  <si>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</si>
  <si>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</si>
  <si>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</si>
  <si>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</si>
  <si>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</si>
  <si>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</si>
  <si>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</si>
  <si>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</si>
  <si>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</si>
  <si>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</si>
  <si>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</si>
  <si>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</si>
  <si>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</si>
  <si>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</si>
  <si>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</si>
  <si>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</si>
  <si>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</si>
  <si>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</si>
  <si>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</si>
  <si>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</si>
  <si>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</si>
  <si>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</si>
  <si>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</si>
  <si>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</si>
  <si>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</si>
  <si>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</si>
  <si>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</si>
  <si>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</si>
  <si>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</si>
  <si>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</si>
  <si>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</si>
  <si>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</si>
  <si>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</si>
  <si>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</si>
  <si>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</si>
  <si>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</si>
  <si>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</si>
  <si>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</si>
  <si>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</si>
  <si>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</si>
  <si>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</si>
  <si>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</si>
  <si>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</si>
  <si>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</si>
  <si>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</si>
  <si>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</si>
  <si>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</si>
  <si>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</si>
  <si>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</si>
  <si>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</si>
  <si>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</si>
  <si>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</si>
  <si>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</si>
  <si>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</si>
  <si>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</si>
  <si>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</si>
  <si>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</si>
  <si>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</si>
  <si>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</si>
  <si>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</si>
  <si>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</si>
  <si>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</si>
  <si>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</si>
  <si>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</si>
  <si>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</si>
  <si>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</si>
  <si>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</si>
  <si>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</si>
  <si>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</si>
  <si>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</si>
  <si>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</si>
  <si>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</si>
  <si>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</si>
  <si>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</si>
  <si>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</si>
  <si>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</si>
  <si>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</si>
  <si>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</si>
  <si>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</si>
  <si>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</si>
  <si>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</si>
  <si>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</si>
  <si>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</si>
  <si>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</si>
  <si>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</si>
  <si>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</si>
  <si>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</si>
  <si>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</si>
  <si>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</si>
  <si>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</si>
  <si>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</si>
  <si>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</si>
  <si>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</si>
  <si>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</si>
  <si>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</si>
  <si>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</si>
  <si>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</si>
  <si>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</si>
  <si>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</si>
  <si>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</si>
  <si>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</si>
  <si>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</si>
  <si>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</si>
  <si>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</si>
  <si>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</si>
  <si>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</si>
  <si>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</si>
  <si>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</si>
  <si>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</si>
  <si>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</si>
  <si>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</si>
  <si>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</si>
  <si>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</si>
  <si>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</si>
  <si>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</si>
  <si>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</si>
  <si>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</si>
  <si>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</si>
  <si>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</si>
  <si>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</si>
  <si>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</si>
  <si>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</si>
  <si>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</si>
  <si>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</si>
  <si>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</si>
  <si>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</si>
  <si>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</si>
  <si>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</si>
  <si>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</si>
  <si>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</si>
  <si>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</si>
  <si>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</si>
  <si>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</si>
  <si>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</si>
  <si>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</si>
  <si>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</si>
  <si>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</si>
  <si>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</si>
  <si>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</si>
  <si>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</si>
  <si>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</si>
  <si>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</si>
  <si>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</si>
  <si>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</si>
  <si>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</si>
  <si>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</si>
  <si>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</si>
  <si>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</si>
  <si>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</si>
  <si>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</si>
  <si>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</si>
  <si>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</si>
  <si>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</si>
  <si>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</si>
  <si>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</si>
  <si>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</si>
  <si>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</si>
  <si>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</si>
  <si>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</si>
  <si>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</si>
  <si>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</si>
  <si>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</si>
  <si>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</si>
  <si>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</si>
  <si>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</si>
  <si>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</si>
  <si>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</si>
  <si>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</si>
  <si>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</si>
  <si>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</si>
  <si>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</si>
  <si>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</si>
  <si>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</si>
  <si>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</si>
  <si>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</si>
  <si>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</si>
  <si>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</si>
  <si>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</si>
  <si>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</si>
  <si>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</si>
  <si>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</si>
  <si>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</si>
  <si>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</si>
  <si>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</si>
  <si>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</si>
  <si>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</si>
  <si>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</si>
  <si>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</si>
  <si>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</si>
  <si>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</si>
  <si>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</si>
  <si>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</si>
  <si>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</si>
  <si>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</si>
  <si>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</si>
  <si>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</si>
  <si>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</si>
  <si>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</si>
  <si>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</si>
  <si>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</si>
  <si>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</si>
  <si>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</si>
  <si>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</si>
  <si>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</si>
  <si>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</si>
  <si>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</si>
  <si>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</si>
  <si>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</si>
  <si>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</si>
  <si>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</si>
  <si>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</si>
  <si>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</si>
  <si>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</si>
  <si>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</si>
  <si>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</si>
  <si>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</si>
  <si>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</si>
  <si>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</si>
  <si>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</si>
  <si>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</si>
  <si>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</si>
  <si>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</si>
  <si>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</si>
  <si>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</si>
  <si>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</si>
  <si>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</si>
  <si>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</si>
  <si>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</si>
  <si>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</si>
  <si>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</si>
  <si>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</si>
  <si>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</si>
  <si>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</si>
  <si>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</si>
  <si>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</si>
  <si>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</si>
  <si>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</si>
  <si>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</si>
  <si>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</si>
  <si>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</si>
  <si>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</si>
  <si>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</si>
  <si>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</si>
  <si>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</si>
  <si>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</si>
  <si>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</si>
  <si>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</si>
  <si>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</si>
  <si>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</si>
  <si>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</si>
  <si>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</si>
  <si>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</si>
  <si>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</si>
  <si>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</si>
  <si>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</si>
  <si>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</si>
  <si>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</si>
  <si>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</si>
  <si>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</si>
  <si>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</si>
  <si>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</si>
  <si>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</si>
  <si>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</si>
  <si>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</si>
  <si>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</si>
  <si>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</si>
  <si>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</si>
  <si>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</si>
  <si>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</si>
  <si>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</si>
  <si>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</si>
  <si>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</si>
  <si>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</si>
  <si>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</si>
  <si>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</si>
  <si>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</si>
  <si>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</si>
  <si>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</si>
  <si>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</si>
  <si>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</si>
  <si>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</si>
  <si>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</si>
  <si>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</si>
  <si>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</si>
  <si>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</si>
  <si>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</si>
  <si>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</si>
  <si>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</si>
  <si>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</si>
  <si>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</si>
  <si>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</si>
  <si>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</si>
  <si>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</si>
  <si>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</si>
  <si>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</si>
  <si>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</si>
  <si>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</si>
  <si>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</si>
  <si>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</si>
  <si>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</si>
  <si>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</si>
  <si>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</si>
  <si>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</si>
  <si>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</si>
  <si>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</si>
  <si>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</si>
  <si>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</si>
  <si>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</si>
  <si>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</si>
  <si>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</si>
  <si>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</si>
  <si>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</si>
  <si>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</si>
  <si>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</si>
  <si>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</si>
  <si>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</si>
  <si>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</si>
  <si>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</si>
  <si>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</si>
  <si>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</si>
  <si>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</si>
  <si>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</si>
  <si>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</si>
  <si>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</si>
  <si>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</si>
  <si>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</si>
  <si>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</si>
  <si>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</si>
  <si>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</si>
  <si>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</si>
  <si>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</si>
  <si>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</si>
  <si>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</si>
  <si>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</si>
  <si>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</si>
  <si>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</si>
  <si>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</si>
  <si>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</si>
  <si>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</si>
  <si>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</si>
  <si>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</si>
  <si>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</si>
  <si>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</si>
  <si>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</si>
  <si>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</si>
  <si>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</si>
  <si>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</si>
  <si>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</si>
  <si>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</si>
  <si>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</si>
  <si>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</si>
  <si>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</si>
  <si>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</si>
  <si>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</si>
  <si>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</si>
  <si>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</si>
  <si>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</si>
  <si>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</si>
  <si>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</si>
  <si>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</si>
  <si>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</si>
  <si>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</si>
  <si>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</si>
  <si>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</si>
  <si>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</si>
  <si>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</si>
  <si>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</si>
  <si>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</si>
  <si>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</si>
  <si>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</si>
  <si>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</si>
  <si>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</si>
  <si>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</si>
  <si>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</si>
  <si>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</si>
  <si>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</si>
  <si>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</si>
  <si>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</si>
  <si>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</si>
  <si>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</si>
  <si>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</si>
  <si>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</si>
  <si>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</si>
  <si>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</si>
  <si>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</si>
  <si>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</si>
  <si>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</si>
  <si>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</si>
  <si>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</si>
  <si>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</si>
  <si>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</si>
  <si>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</si>
  <si>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</si>
  <si>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</si>
  <si>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</si>
  <si>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</si>
  <si>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</si>
  <si>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</si>
  <si>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</si>
  <si>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</si>
  <si>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</si>
  <si>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</si>
  <si>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</si>
  <si>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</si>
  <si>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</si>
  <si>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</si>
  <si>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</si>
  <si>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</si>
  <si>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</si>
  <si>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</si>
  <si>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</si>
  <si>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</si>
  <si>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</si>
  <si>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</si>
  <si>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</si>
  <si>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</si>
  <si>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</si>
  <si>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</si>
  <si>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</si>
  <si>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</si>
  <si>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</si>
  <si>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</si>
  <si>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</si>
  <si>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</si>
  <si>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</si>
  <si>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</si>
  <si>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</si>
  <si>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</si>
  <si>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</si>
  <si>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</si>
  <si>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</si>
  <si>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</si>
  <si>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</si>
  <si>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</si>
  <si>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</si>
  <si>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</si>
  <si>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</si>
  <si>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</si>
  <si>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</si>
  <si>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</si>
  <si>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</si>
  <si>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</si>
  <si>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</si>
  <si>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</si>
  <si>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</si>
  <si>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</si>
  <si>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</si>
  <si>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</si>
  <si>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</si>
  <si>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</si>
  <si>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</si>
  <si>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</si>
  <si>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</si>
  <si>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</si>
  <si>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</si>
  <si>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</si>
  <si>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</si>
  <si>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</si>
  <si>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</si>
  <si>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</si>
  <si>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</si>
  <si>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</si>
  <si>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</si>
  <si>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</si>
  <si>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</si>
  <si>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</si>
  <si>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</si>
  <si>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</si>
  <si>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</si>
  <si>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</si>
  <si>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</si>
  <si>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</si>
  <si>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</si>
  <si>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</si>
  <si>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</si>
  <si>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</si>
  <si>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</si>
  <si>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</si>
  <si>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</si>
  <si>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</si>
  <si>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</si>
  <si>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</si>
  <si>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</si>
  <si>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</si>
  <si>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</si>
  <si>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</si>
  <si>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</si>
  <si>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</si>
  <si>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</si>
  <si>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</si>
  <si>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</si>
  <si>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</si>
  <si>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</si>
  <si>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</si>
  <si>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</si>
  <si>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</si>
  <si>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</si>
  <si>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</si>
  <si>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</si>
  <si>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</si>
  <si>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</si>
  <si>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</si>
  <si>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</si>
  <si>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</si>
  <si>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</si>
  <si>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</si>
  <si>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</si>
  <si>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</si>
  <si>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</si>
  <si>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</si>
  <si>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</si>
  <si>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</si>
  <si>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</si>
  <si>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</si>
  <si>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</si>
  <si>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</si>
  <si>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</si>
  <si>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</si>
  <si>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</si>
  <si>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</si>
  <si>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</si>
  <si>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</si>
  <si>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</si>
  <si>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</si>
  <si>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</si>
  <si>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</si>
  <si>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</si>
  <si>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</si>
  <si>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</si>
  <si>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</si>
  <si>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</si>
  <si>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</si>
  <si>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</si>
  <si>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</si>
  <si>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</si>
  <si>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</si>
  <si>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</si>
  <si>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</si>
  <si>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</si>
  <si>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</si>
  <si>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</si>
  <si>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</si>
  <si>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</si>
  <si>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</si>
  <si>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</si>
  <si>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</si>
  <si>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</si>
  <si>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</si>
  <si>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</si>
  <si>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</si>
  <si>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</si>
  <si>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</si>
  <si>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</si>
  <si>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</si>
  <si>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</si>
  <si>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</si>
  <si>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</si>
  <si>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</si>
  <si>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</si>
  <si>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</si>
  <si>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</si>
  <si>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</si>
  <si>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</si>
  <si>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</si>
  <si>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</si>
  <si>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</si>
  <si>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</si>
  <si>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</si>
  <si>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</si>
  <si>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</si>
  <si>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</si>
  <si>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</si>
  <si>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</si>
  <si>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</si>
  <si>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</si>
  <si>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</si>
  <si>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</si>
  <si>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</si>
  <si>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</si>
  <si>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</si>
  <si>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</si>
  <si>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</si>
  <si>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</si>
  <si>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</si>
  <si>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</si>
  <si>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</si>
  <si>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</si>
  <si>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</si>
  <si>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</si>
  <si>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</si>
  <si>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</si>
  <si>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</si>
  <si>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</si>
  <si>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</si>
  <si>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</si>
  <si>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</si>
  <si>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</si>
  <si>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</si>
  <si>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Pelham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</si>
</sst>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425</v>
      </c>
      <c r="C2" s="21">
        <v>425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1623098.55</v>
      </c>
      <c r="G9" s="18"/>
      <c r="H9" s="18"/>
      <c r="I9" s="18"/>
      <c r="J9" s="67">
        <f>SUM(I438)</f>
        <v>288205.44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148376.69</v>
      </c>
      <c r="G12" s="18">
        <v>220922.13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35110.019999999997</v>
      </c>
      <c r="G13" s="18">
        <v>12503.77</v>
      </c>
      <c r="H13" s="18">
        <v>148604.45000000001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2528.5100000000002</v>
      </c>
      <c r="G14" s="18"/>
      <c r="H14" s="18">
        <v>1500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31301.81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1809113.77</v>
      </c>
      <c r="G19" s="41">
        <f>SUM(G9:G18)</f>
        <v>264727.71000000002</v>
      </c>
      <c r="H19" s="41">
        <f>SUM(H9:H18)</f>
        <v>150104.45000000001</v>
      </c>
      <c r="I19" s="41">
        <f>SUM(I9:I18)</f>
        <v>0</v>
      </c>
      <c r="J19" s="41">
        <f>SUM(J9:J18)</f>
        <v>288205.44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222041.03</v>
      </c>
      <c r="G22" s="18"/>
      <c r="H22" s="18">
        <v>148376.69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49655.71</v>
      </c>
      <c r="G24" s="18"/>
      <c r="H24" s="18">
        <v>1727.76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9218.61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8278.3700000000008</v>
      </c>
      <c r="G30" s="18">
        <v>16581.57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289193.71999999997</v>
      </c>
      <c r="G32" s="41">
        <f>SUM(G22:G31)</f>
        <v>16581.57</v>
      </c>
      <c r="H32" s="41">
        <f>SUM(H22:H31)</f>
        <v>150104.45000000001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31301.81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216844.33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288205.44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1287859.6599999999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232060.39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1519920.0499999998</v>
      </c>
      <c r="G50" s="41">
        <f>SUM(G35:G49)</f>
        <v>248146.13999999998</v>
      </c>
      <c r="H50" s="41">
        <f>SUM(H35:H49)</f>
        <v>0</v>
      </c>
      <c r="I50" s="41">
        <f>SUM(I35:I49)</f>
        <v>0</v>
      </c>
      <c r="J50" s="41">
        <f>SUM(J35:J49)</f>
        <v>288205.44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1809113.7699999998</v>
      </c>
      <c r="G51" s="41">
        <f>G50+G32</f>
        <v>264727.70999999996</v>
      </c>
      <c r="H51" s="41">
        <f>H50+H32</f>
        <v>150104.45000000001</v>
      </c>
      <c r="I51" s="41">
        <f>I50+I32</f>
        <v>0</v>
      </c>
      <c r="J51" s="41">
        <f>J50+J32</f>
        <v>288205.44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17969905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17969905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35487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35487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691.47</v>
      </c>
      <c r="G95" s="18"/>
      <c r="H95" s="18"/>
      <c r="I95" s="18"/>
      <c r="J95" s="18">
        <v>101.59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644544.28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15000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43692.480000000003</v>
      </c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22664.98</v>
      </c>
      <c r="G109" s="18">
        <v>725</v>
      </c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82048.930000000008</v>
      </c>
      <c r="G110" s="41">
        <f>SUM(G95:G109)</f>
        <v>645269.28</v>
      </c>
      <c r="H110" s="41">
        <f>SUM(H95:H109)</f>
        <v>0</v>
      </c>
      <c r="I110" s="41">
        <f>SUM(I95:I109)</f>
        <v>0</v>
      </c>
      <c r="J110" s="41">
        <f>SUM(J95:J109)</f>
        <v>101.59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18087440.93</v>
      </c>
      <c r="G111" s="41">
        <f>G59+G110</f>
        <v>645269.28</v>
      </c>
      <c r="H111" s="41">
        <f>H59+H78+H93+H110</f>
        <v>0</v>
      </c>
      <c r="I111" s="41">
        <f>I59+I110</f>
        <v>0</v>
      </c>
      <c r="J111" s="41">
        <f>J59+J110</f>
        <v>101.59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3589850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3349198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6939048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146625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211503.09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9381.08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10672.47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367509.17</v>
      </c>
      <c r="G135" s="41">
        <f>SUM(G122:G134)</f>
        <v>10672.47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7306557.1699999999</v>
      </c>
      <c r="G139" s="41">
        <f>G120+SUM(G135:G136)</f>
        <v>10672.47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139012.35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85186.98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203203.35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470277.01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132807.43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132807.43</v>
      </c>
      <c r="G161" s="41">
        <f>SUM(G149:G160)</f>
        <v>203203.35</v>
      </c>
      <c r="H161" s="41">
        <f>SUM(H149:H160)</f>
        <v>694476.34000000008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132807.43</v>
      </c>
      <c r="G168" s="41">
        <f>G146+G161+SUM(G162:G167)</f>
        <v>203203.35</v>
      </c>
      <c r="H168" s="41">
        <f>H146+H161+SUM(H162:H167)</f>
        <v>694476.34000000008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50000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50000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50000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25526805.530000001</v>
      </c>
      <c r="G192" s="47">
        <f>G111+G139+G168+G191</f>
        <v>859145.1</v>
      </c>
      <c r="H192" s="47">
        <f>H111+H139+H168+H191</f>
        <v>694476.34000000008</v>
      </c>
      <c r="I192" s="47">
        <f>I111+I139+I168+I191</f>
        <v>0</v>
      </c>
      <c r="J192" s="47">
        <f>J111+J139+J191</f>
        <v>50101.59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4023165.45</v>
      </c>
      <c r="G196" s="18">
        <v>1735292.35</v>
      </c>
      <c r="H196" s="18">
        <v>9590.34</v>
      </c>
      <c r="I196" s="18">
        <v>179423.64</v>
      </c>
      <c r="J196" s="18">
        <v>22791.38</v>
      </c>
      <c r="K196" s="18"/>
      <c r="L196" s="19">
        <f>SUM(F196:K196)</f>
        <v>5970263.1600000001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1693222.26</v>
      </c>
      <c r="G197" s="18">
        <v>736571.27</v>
      </c>
      <c r="H197" s="18">
        <v>423133.64</v>
      </c>
      <c r="I197" s="18">
        <v>18935.87</v>
      </c>
      <c r="J197" s="18">
        <v>2737.84</v>
      </c>
      <c r="K197" s="18">
        <v>12603</v>
      </c>
      <c r="L197" s="19">
        <f>SUM(F197:K197)</f>
        <v>2887203.8800000004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83238.080000000002</v>
      </c>
      <c r="G199" s="18">
        <v>34792.67</v>
      </c>
      <c r="H199" s="18">
        <v>17901.3</v>
      </c>
      <c r="I199" s="18">
        <v>3893.6</v>
      </c>
      <c r="J199" s="18"/>
      <c r="K199" s="18"/>
      <c r="L199" s="19">
        <f>SUM(F199:K199)</f>
        <v>139825.65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840711.78</v>
      </c>
      <c r="G201" s="18">
        <v>301142.31</v>
      </c>
      <c r="H201" s="18">
        <v>126860.14</v>
      </c>
      <c r="I201" s="18">
        <v>17755.240000000002</v>
      </c>
      <c r="J201" s="18">
        <v>1606</v>
      </c>
      <c r="K201" s="18"/>
      <c r="L201" s="19">
        <f t="shared" ref="L201:L207" si="0">SUM(F201:K201)</f>
        <v>1288075.47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198283.51</v>
      </c>
      <c r="G202" s="18">
        <v>74161.100000000006</v>
      </c>
      <c r="H202" s="18">
        <v>268692.86</v>
      </c>
      <c r="I202" s="18">
        <v>138513</v>
      </c>
      <c r="J202" s="18">
        <v>243350.64</v>
      </c>
      <c r="K202" s="18"/>
      <c r="L202" s="19">
        <f t="shared" si="0"/>
        <v>923001.11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233472.4</v>
      </c>
      <c r="G203" s="18">
        <v>57497.58</v>
      </c>
      <c r="H203" s="18">
        <v>545943.29</v>
      </c>
      <c r="I203" s="18">
        <v>3069.81</v>
      </c>
      <c r="J203" s="18"/>
      <c r="K203" s="18">
        <v>12701.68</v>
      </c>
      <c r="L203" s="19">
        <f t="shared" si="0"/>
        <v>852684.76000000013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517205.5</v>
      </c>
      <c r="G204" s="18">
        <v>238350.94</v>
      </c>
      <c r="H204" s="18">
        <v>48087.14</v>
      </c>
      <c r="I204" s="18">
        <v>28855.65</v>
      </c>
      <c r="J204" s="18"/>
      <c r="K204" s="18">
        <v>4039</v>
      </c>
      <c r="L204" s="19">
        <f t="shared" si="0"/>
        <v>836538.23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414337.35</v>
      </c>
      <c r="G206" s="18">
        <v>142247.74</v>
      </c>
      <c r="H206" s="18">
        <v>375877.35</v>
      </c>
      <c r="I206" s="18">
        <v>343100.96</v>
      </c>
      <c r="J206" s="18">
        <v>6233.11</v>
      </c>
      <c r="K206" s="18"/>
      <c r="L206" s="19">
        <f t="shared" si="0"/>
        <v>1281796.51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961945.68</v>
      </c>
      <c r="I207" s="18">
        <v>93887.99</v>
      </c>
      <c r="J207" s="18"/>
      <c r="K207" s="18"/>
      <c r="L207" s="19">
        <f t="shared" si="0"/>
        <v>1055833.6700000002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>
        <v>18397.169999999998</v>
      </c>
      <c r="L208" s="19">
        <f>SUM(F208:K208)</f>
        <v>18397.169999999998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8003636.3300000001</v>
      </c>
      <c r="G210" s="41">
        <f t="shared" si="1"/>
        <v>3320055.96</v>
      </c>
      <c r="H210" s="41">
        <f t="shared" si="1"/>
        <v>2778031.74</v>
      </c>
      <c r="I210" s="41">
        <f t="shared" si="1"/>
        <v>827435.76</v>
      </c>
      <c r="J210" s="41">
        <f t="shared" si="1"/>
        <v>276718.96999999997</v>
      </c>
      <c r="K210" s="41">
        <f t="shared" si="1"/>
        <v>47740.85</v>
      </c>
      <c r="L210" s="41">
        <f t="shared" si="1"/>
        <v>15253619.610000001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2386484.31</v>
      </c>
      <c r="G232" s="18">
        <v>1066506.97</v>
      </c>
      <c r="H232" s="18">
        <v>2696.72</v>
      </c>
      <c r="I232" s="18">
        <v>116188.58</v>
      </c>
      <c r="J232" s="18">
        <v>63028.27</v>
      </c>
      <c r="K232" s="18"/>
      <c r="L232" s="19">
        <f>SUM(F232:K232)</f>
        <v>3634904.8500000006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622288.30000000005</v>
      </c>
      <c r="G233" s="18">
        <v>268912.19</v>
      </c>
      <c r="H233" s="18">
        <v>533501.85</v>
      </c>
      <c r="I233" s="18">
        <v>2750.55</v>
      </c>
      <c r="J233" s="18">
        <v>595</v>
      </c>
      <c r="K233" s="18">
        <v>5147.7</v>
      </c>
      <c r="L233" s="19">
        <f>SUM(F233:K233)</f>
        <v>1433195.5899999999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43485.64</v>
      </c>
      <c r="I234" s="18"/>
      <c r="J234" s="18"/>
      <c r="K234" s="18"/>
      <c r="L234" s="19">
        <f>SUM(F234:K234)</f>
        <v>43485.64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209467.81</v>
      </c>
      <c r="G235" s="18">
        <v>95074.96</v>
      </c>
      <c r="H235" s="18">
        <v>56617.59</v>
      </c>
      <c r="I235" s="18">
        <v>55103.18</v>
      </c>
      <c r="J235" s="18">
        <v>3659.08</v>
      </c>
      <c r="K235" s="18">
        <v>2490</v>
      </c>
      <c r="L235" s="19">
        <f>SUM(F235:K235)</f>
        <v>422412.62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430402.73</v>
      </c>
      <c r="G237" s="18">
        <v>163101.37</v>
      </c>
      <c r="H237" s="18">
        <v>54316.12</v>
      </c>
      <c r="I237" s="18">
        <v>16422.669999999998</v>
      </c>
      <c r="J237" s="18">
        <v>4523.1099999999997</v>
      </c>
      <c r="K237" s="18">
        <v>600</v>
      </c>
      <c r="L237" s="19">
        <f t="shared" ref="L237:L243" si="4">SUM(F237:K237)</f>
        <v>669366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78421.710000000006</v>
      </c>
      <c r="G238" s="18">
        <v>29108.01</v>
      </c>
      <c r="H238" s="18">
        <v>118644.57</v>
      </c>
      <c r="I238" s="18">
        <v>88158.03</v>
      </c>
      <c r="J238" s="18">
        <v>99412.42</v>
      </c>
      <c r="K238" s="18"/>
      <c r="L238" s="19">
        <f t="shared" si="4"/>
        <v>413744.74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44755.43</v>
      </c>
      <c r="G239" s="18">
        <v>163.22</v>
      </c>
      <c r="H239" s="18">
        <v>222874.31</v>
      </c>
      <c r="I239" s="18">
        <v>926.42</v>
      </c>
      <c r="J239" s="18"/>
      <c r="K239" s="18">
        <v>5188.01</v>
      </c>
      <c r="L239" s="19">
        <f t="shared" si="4"/>
        <v>273907.39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220014.6</v>
      </c>
      <c r="G240" s="18">
        <v>101392.36</v>
      </c>
      <c r="H240" s="18">
        <v>31483.23</v>
      </c>
      <c r="I240" s="18">
        <v>8131.2</v>
      </c>
      <c r="J240" s="18"/>
      <c r="K240" s="18">
        <v>11872.64</v>
      </c>
      <c r="L240" s="19">
        <f t="shared" si="4"/>
        <v>372894.03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166234.6</v>
      </c>
      <c r="G242" s="18">
        <v>56717.84</v>
      </c>
      <c r="H242" s="18">
        <v>169172.6</v>
      </c>
      <c r="I242" s="18">
        <v>193985.23</v>
      </c>
      <c r="J242" s="18">
        <v>35922.11</v>
      </c>
      <c r="K242" s="18"/>
      <c r="L242" s="19">
        <f t="shared" si="4"/>
        <v>622032.38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575802.17000000004</v>
      </c>
      <c r="I243" s="18">
        <v>38348.61</v>
      </c>
      <c r="J243" s="18"/>
      <c r="K243" s="18"/>
      <c r="L243" s="19">
        <f t="shared" si="4"/>
        <v>614150.78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>
        <v>7514.33</v>
      </c>
      <c r="L244" s="19">
        <f>SUM(F244:K244)</f>
        <v>7514.33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4158069.4900000007</v>
      </c>
      <c r="G246" s="41">
        <f t="shared" si="5"/>
        <v>1780976.92</v>
      </c>
      <c r="H246" s="41">
        <f t="shared" si="5"/>
        <v>1808594.8000000003</v>
      </c>
      <c r="I246" s="41">
        <f t="shared" si="5"/>
        <v>520014.47</v>
      </c>
      <c r="J246" s="41">
        <f t="shared" si="5"/>
        <v>207139.99</v>
      </c>
      <c r="K246" s="41">
        <f t="shared" si="5"/>
        <v>32812.68</v>
      </c>
      <c r="L246" s="41">
        <f t="shared" si="5"/>
        <v>8507608.3499999996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823200.43</v>
      </c>
      <c r="I254" s="18"/>
      <c r="J254" s="18"/>
      <c r="K254" s="18"/>
      <c r="L254" s="19">
        <f t="shared" si="6"/>
        <v>823200.43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823200.43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823200.43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12161705.82</v>
      </c>
      <c r="G256" s="41">
        <f t="shared" si="8"/>
        <v>5101032.88</v>
      </c>
      <c r="H256" s="41">
        <f t="shared" si="8"/>
        <v>5409826.9700000007</v>
      </c>
      <c r="I256" s="41">
        <f t="shared" si="8"/>
        <v>1347450.23</v>
      </c>
      <c r="J256" s="41">
        <f t="shared" si="8"/>
        <v>483858.95999999996</v>
      </c>
      <c r="K256" s="41">
        <f t="shared" si="8"/>
        <v>80553.53</v>
      </c>
      <c r="L256" s="41">
        <f t="shared" si="8"/>
        <v>24584428.390000001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50000</v>
      </c>
      <c r="L265" s="19">
        <f t="shared" si="9"/>
        <v>50000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24722</v>
      </c>
      <c r="L268" s="19">
        <f t="shared" si="9"/>
        <v>24722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74722</v>
      </c>
      <c r="L269" s="41">
        <f t="shared" si="9"/>
        <v>74722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12161705.82</v>
      </c>
      <c r="G270" s="42">
        <f t="shared" si="11"/>
        <v>5101032.88</v>
      </c>
      <c r="H270" s="42">
        <f t="shared" si="11"/>
        <v>5409826.9700000007</v>
      </c>
      <c r="I270" s="42">
        <f t="shared" si="11"/>
        <v>1347450.23</v>
      </c>
      <c r="J270" s="42">
        <f t="shared" si="11"/>
        <v>483858.95999999996</v>
      </c>
      <c r="K270" s="42">
        <f t="shared" si="11"/>
        <v>155275.53</v>
      </c>
      <c r="L270" s="42">
        <f t="shared" si="11"/>
        <v>24659150.390000001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109769.53</v>
      </c>
      <c r="G275" s="18">
        <v>11279.14</v>
      </c>
      <c r="H275" s="18">
        <v>42852.29</v>
      </c>
      <c r="I275" s="18">
        <v>14911.82</v>
      </c>
      <c r="J275" s="18">
        <v>798</v>
      </c>
      <c r="K275" s="18"/>
      <c r="L275" s="19">
        <f>SUM(F275:K275)</f>
        <v>179610.78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219899.86</v>
      </c>
      <c r="G276" s="18">
        <v>46135.41</v>
      </c>
      <c r="H276" s="18">
        <v>15189.86</v>
      </c>
      <c r="I276" s="18">
        <v>695.82</v>
      </c>
      <c r="J276" s="18">
        <v>6155.55</v>
      </c>
      <c r="K276" s="18"/>
      <c r="L276" s="19">
        <f>SUM(F276:K276)</f>
        <v>288076.5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38420.839999999997</v>
      </c>
      <c r="G280" s="18">
        <v>14234.48</v>
      </c>
      <c r="H280" s="18"/>
      <c r="I280" s="18"/>
      <c r="J280" s="18"/>
      <c r="K280" s="18"/>
      <c r="L280" s="19">
        <f t="shared" ref="L280:L286" si="12">SUM(F280:K280)</f>
        <v>52655.319999999992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15031.34</v>
      </c>
      <c r="I281" s="18"/>
      <c r="J281" s="18"/>
      <c r="K281" s="18"/>
      <c r="L281" s="19">
        <f t="shared" si="12"/>
        <v>15031.34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368090.23</v>
      </c>
      <c r="G289" s="42">
        <f t="shared" si="13"/>
        <v>71649.03</v>
      </c>
      <c r="H289" s="42">
        <f t="shared" si="13"/>
        <v>73073.490000000005</v>
      </c>
      <c r="I289" s="42">
        <f t="shared" si="13"/>
        <v>15607.64</v>
      </c>
      <c r="J289" s="42">
        <f t="shared" si="13"/>
        <v>6953.55</v>
      </c>
      <c r="K289" s="42">
        <f t="shared" si="13"/>
        <v>0</v>
      </c>
      <c r="L289" s="41">
        <f t="shared" si="13"/>
        <v>535373.94000000006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8619.5300000000007</v>
      </c>
      <c r="G313" s="18">
        <v>1587.42</v>
      </c>
      <c r="H313" s="18">
        <v>11825.61</v>
      </c>
      <c r="I313" s="18">
        <v>689.48</v>
      </c>
      <c r="J313" s="18"/>
      <c r="K313" s="18"/>
      <c r="L313" s="19">
        <f>SUM(F313:K313)</f>
        <v>22722.04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89818.26</v>
      </c>
      <c r="G314" s="18">
        <v>18844.05</v>
      </c>
      <c r="H314" s="18">
        <v>6204.31</v>
      </c>
      <c r="I314" s="18">
        <v>6.62</v>
      </c>
      <c r="J314" s="18"/>
      <c r="K314" s="18"/>
      <c r="L314" s="19">
        <f>SUM(F314:K314)</f>
        <v>114873.23999999999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15693.03</v>
      </c>
      <c r="G318" s="18">
        <v>5814.09</v>
      </c>
      <c r="H318" s="18"/>
      <c r="I318" s="18"/>
      <c r="J318" s="18"/>
      <c r="K318" s="18"/>
      <c r="L318" s="19">
        <f t="shared" ref="L318:L324" si="16">SUM(F318:K318)</f>
        <v>21507.120000000003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114130.81999999999</v>
      </c>
      <c r="G327" s="42">
        <f t="shared" si="17"/>
        <v>26245.56</v>
      </c>
      <c r="H327" s="42">
        <f t="shared" si="17"/>
        <v>18029.920000000002</v>
      </c>
      <c r="I327" s="42">
        <f t="shared" si="17"/>
        <v>696.1</v>
      </c>
      <c r="J327" s="42">
        <f t="shared" si="17"/>
        <v>0</v>
      </c>
      <c r="K327" s="42">
        <f t="shared" si="17"/>
        <v>0</v>
      </c>
      <c r="L327" s="41">
        <f t="shared" si="17"/>
        <v>159102.39999999999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482221.05</v>
      </c>
      <c r="G337" s="41">
        <f t="shared" si="20"/>
        <v>97894.59</v>
      </c>
      <c r="H337" s="41">
        <f t="shared" si="20"/>
        <v>91103.41</v>
      </c>
      <c r="I337" s="41">
        <f t="shared" si="20"/>
        <v>16303.74</v>
      </c>
      <c r="J337" s="41">
        <f t="shared" si="20"/>
        <v>6953.55</v>
      </c>
      <c r="K337" s="41">
        <f t="shared" si="20"/>
        <v>0</v>
      </c>
      <c r="L337" s="41">
        <f t="shared" si="20"/>
        <v>694476.34000000008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482221.05</v>
      </c>
      <c r="G351" s="41">
        <f>G337</f>
        <v>97894.59</v>
      </c>
      <c r="H351" s="41">
        <f>H337</f>
        <v>91103.41</v>
      </c>
      <c r="I351" s="41">
        <f>I337</f>
        <v>16303.74</v>
      </c>
      <c r="J351" s="41">
        <f>J337</f>
        <v>6953.55</v>
      </c>
      <c r="K351" s="47">
        <f>K337+K350</f>
        <v>0</v>
      </c>
      <c r="L351" s="41">
        <f>L337+L350</f>
        <v>694476.34000000008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191598.36</v>
      </c>
      <c r="G357" s="18">
        <v>77413.98</v>
      </c>
      <c r="H357" s="18">
        <v>14495.74</v>
      </c>
      <c r="I357" s="18">
        <v>279447.46000000002</v>
      </c>
      <c r="J357" s="18">
        <v>19564.240000000002</v>
      </c>
      <c r="K357" s="18">
        <v>263.23</v>
      </c>
      <c r="L357" s="13">
        <f>SUM(F357:K357)</f>
        <v>582783.01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72452.05</v>
      </c>
      <c r="G359" s="18">
        <v>31619.79</v>
      </c>
      <c r="H359" s="18">
        <v>3130.52</v>
      </c>
      <c r="I359" s="18">
        <v>125066.55</v>
      </c>
      <c r="J359" s="18">
        <v>6604.93</v>
      </c>
      <c r="K359" s="18">
        <v>107.52</v>
      </c>
      <c r="L359" s="19">
        <f>SUM(F359:K359)</f>
        <v>238981.36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264050.40999999997</v>
      </c>
      <c r="G361" s="47">
        <f t="shared" si="22"/>
        <v>109033.76999999999</v>
      </c>
      <c r="H361" s="47">
        <f t="shared" si="22"/>
        <v>17626.259999999998</v>
      </c>
      <c r="I361" s="47">
        <f t="shared" si="22"/>
        <v>404514.01</v>
      </c>
      <c r="J361" s="47">
        <f t="shared" si="22"/>
        <v>26169.170000000002</v>
      </c>
      <c r="K361" s="47">
        <f t="shared" si="22"/>
        <v>370.75</v>
      </c>
      <c r="L361" s="47">
        <f t="shared" si="22"/>
        <v>821764.37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259496.67</v>
      </c>
      <c r="G366" s="18"/>
      <c r="H366" s="18">
        <v>114723.78</v>
      </c>
      <c r="I366" s="56">
        <f>SUM(F366:H366)</f>
        <v>374220.45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19950.79</v>
      </c>
      <c r="G367" s="63"/>
      <c r="H367" s="63">
        <v>10342.77</v>
      </c>
      <c r="I367" s="56">
        <f>SUM(F367:H367)</f>
        <v>30293.56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279447.46000000002</v>
      </c>
      <c r="G368" s="47">
        <f>SUM(G366:G367)</f>
        <v>0</v>
      </c>
      <c r="H368" s="47">
        <f>SUM(H366:H367)</f>
        <v>125066.55</v>
      </c>
      <c r="I368" s="47">
        <f>SUM(I366:I367)</f>
        <v>404514.01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>
        <v>5.4</v>
      </c>
      <c r="I386" s="18"/>
      <c r="J386" s="24" t="s">
        <v>289</v>
      </c>
      <c r="K386" s="24" t="s">
        <v>289</v>
      </c>
      <c r="L386" s="56">
        <f t="shared" ref="L386:L391" si="25">SUM(F386:K386)</f>
        <v>5.4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>
        <v>13.26</v>
      </c>
      <c r="I390" s="18"/>
      <c r="J390" s="24" t="s">
        <v>289</v>
      </c>
      <c r="K390" s="24" t="s">
        <v>289</v>
      </c>
      <c r="L390" s="56">
        <f t="shared" si="25"/>
        <v>13.26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18.66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18.66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50000</v>
      </c>
      <c r="H395" s="18">
        <v>73.61</v>
      </c>
      <c r="I395" s="18"/>
      <c r="J395" s="24" t="s">
        <v>289</v>
      </c>
      <c r="K395" s="24" t="s">
        <v>289</v>
      </c>
      <c r="L395" s="56">
        <f t="shared" si="26"/>
        <v>50073.61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9.32</v>
      </c>
      <c r="I399" s="18"/>
      <c r="J399" s="24" t="s">
        <v>289</v>
      </c>
      <c r="K399" s="24" t="s">
        <v>289</v>
      </c>
      <c r="L399" s="56">
        <f t="shared" si="26"/>
        <v>9.32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50000</v>
      </c>
      <c r="H400" s="47">
        <f>SUM(H394:H399)</f>
        <v>82.93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50082.93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50000</v>
      </c>
      <c r="H407" s="47">
        <f>H392+H400+H406</f>
        <v>101.59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50101.590000000004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50853.66</v>
      </c>
      <c r="G438" s="18">
        <v>237351.78</v>
      </c>
      <c r="H438" s="18"/>
      <c r="I438" s="56">
        <f t="shared" ref="I438:I444" si="33">SUM(F438:H438)</f>
        <v>288205.44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50853.66</v>
      </c>
      <c r="G445" s="13">
        <f>SUM(G438:G444)</f>
        <v>237351.78</v>
      </c>
      <c r="H445" s="13">
        <f>SUM(H438:H444)</f>
        <v>0</v>
      </c>
      <c r="I445" s="13">
        <f>SUM(I438:I444)</f>
        <v>288205.44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50853.66</v>
      </c>
      <c r="G458" s="18">
        <v>237351.78</v>
      </c>
      <c r="H458" s="18"/>
      <c r="I458" s="56">
        <f t="shared" si="34"/>
        <v>288205.44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50853.66</v>
      </c>
      <c r="G459" s="83">
        <f>SUM(G453:G458)</f>
        <v>237351.78</v>
      </c>
      <c r="H459" s="83">
        <f>SUM(H453:H458)</f>
        <v>0</v>
      </c>
      <c r="I459" s="83">
        <f>SUM(I453:I458)</f>
        <v>288205.44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50853.66</v>
      </c>
      <c r="G460" s="42">
        <f>G451+G459</f>
        <v>237351.78</v>
      </c>
      <c r="H460" s="42">
        <f>H451+H459</f>
        <v>0</v>
      </c>
      <c r="I460" s="42">
        <f>I451+I459</f>
        <v>288205.44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652264.91</v>
      </c>
      <c r="G464" s="18">
        <v>210765.41</v>
      </c>
      <c r="H464" s="18">
        <v>0</v>
      </c>
      <c r="I464" s="18">
        <v>0</v>
      </c>
      <c r="J464" s="18">
        <v>238103.85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25526805.530000001</v>
      </c>
      <c r="G467" s="18">
        <v>859145.1</v>
      </c>
      <c r="H467" s="18">
        <v>694476.34</v>
      </c>
      <c r="I467" s="18"/>
      <c r="J467" s="18">
        <v>50101.59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25526805.530000001</v>
      </c>
      <c r="G469" s="53">
        <f>SUM(G467:G468)</f>
        <v>859145.1</v>
      </c>
      <c r="H469" s="53">
        <f>SUM(H467:H468)</f>
        <v>694476.34</v>
      </c>
      <c r="I469" s="53">
        <f>SUM(I467:I468)</f>
        <v>0</v>
      </c>
      <c r="J469" s="53">
        <f>SUM(J467:J468)</f>
        <v>50101.59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24659150.390000001</v>
      </c>
      <c r="G471" s="18">
        <v>821764.37</v>
      </c>
      <c r="H471" s="18">
        <v>694476.34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24659150.390000001</v>
      </c>
      <c r="G473" s="53">
        <f>SUM(G471:G472)</f>
        <v>821764.37</v>
      </c>
      <c r="H473" s="53">
        <f>SUM(H471:H472)</f>
        <v>694476.34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1519920.0500000007</v>
      </c>
      <c r="G475" s="53">
        <f>(G464+G469)- G473</f>
        <v>248146.14</v>
      </c>
      <c r="H475" s="53">
        <f>(H464+H469)- H473</f>
        <v>0</v>
      </c>
      <c r="I475" s="53">
        <f>(I464+I469)- I473</f>
        <v>0</v>
      </c>
      <c r="J475" s="53">
        <f>(J464+J469)- J473</f>
        <v>288205.44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235068</v>
      </c>
      <c r="G506" s="144"/>
      <c r="H506" s="144"/>
      <c r="I506" s="144">
        <v>372885.75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1913122.12</v>
      </c>
      <c r="G520" s="18">
        <v>782706.72</v>
      </c>
      <c r="H520" s="18">
        <v>438323.5</v>
      </c>
      <c r="I520" s="18">
        <v>19631.689999999999</v>
      </c>
      <c r="J520" s="18">
        <v>8893.39</v>
      </c>
      <c r="K520" s="18">
        <v>12603</v>
      </c>
      <c r="L520" s="88">
        <f>SUM(F520:K520)</f>
        <v>3175280.42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712106.56</v>
      </c>
      <c r="G522" s="18">
        <v>287756.24</v>
      </c>
      <c r="H522" s="18">
        <v>539706.16</v>
      </c>
      <c r="I522" s="18">
        <v>2757.17</v>
      </c>
      <c r="J522" s="18">
        <v>595</v>
      </c>
      <c r="K522" s="18">
        <v>5147.7</v>
      </c>
      <c r="L522" s="88">
        <f>SUM(F522:K522)</f>
        <v>1548068.8299999998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2625228.6800000002</v>
      </c>
      <c r="G523" s="108">
        <f t="shared" ref="G523:L523" si="36">SUM(G520:G522)</f>
        <v>1070462.96</v>
      </c>
      <c r="H523" s="108">
        <f t="shared" si="36"/>
        <v>978029.66</v>
      </c>
      <c r="I523" s="108">
        <f t="shared" si="36"/>
        <v>22388.86</v>
      </c>
      <c r="J523" s="108">
        <f t="shared" si="36"/>
        <v>9488.39</v>
      </c>
      <c r="K523" s="108">
        <f t="shared" si="36"/>
        <v>17750.7</v>
      </c>
      <c r="L523" s="89">
        <f t="shared" si="36"/>
        <v>4723349.25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451072.61</v>
      </c>
      <c r="G525" s="18">
        <v>118097.68</v>
      </c>
      <c r="H525" s="18">
        <v>126860.14</v>
      </c>
      <c r="I525" s="18">
        <v>9116.64</v>
      </c>
      <c r="J525" s="18">
        <v>1606</v>
      </c>
      <c r="K525" s="18">
        <v>600</v>
      </c>
      <c r="L525" s="88">
        <f>SUM(F525:K525)</f>
        <v>707353.07000000007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119257.95</v>
      </c>
      <c r="G527" s="18">
        <v>18285.919999999998</v>
      </c>
      <c r="H527" s="18">
        <v>51816.12</v>
      </c>
      <c r="I527" s="18">
        <v>1728.43</v>
      </c>
      <c r="J527" s="18">
        <v>1302.56</v>
      </c>
      <c r="K527" s="18"/>
      <c r="L527" s="88">
        <f>SUM(F527:K527)</f>
        <v>192390.97999999998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570330.55999999994</v>
      </c>
      <c r="G528" s="89">
        <f t="shared" ref="G528:L528" si="37">SUM(G525:G527)</f>
        <v>136383.59999999998</v>
      </c>
      <c r="H528" s="89">
        <f t="shared" si="37"/>
        <v>178676.26</v>
      </c>
      <c r="I528" s="89">
        <f t="shared" si="37"/>
        <v>10845.07</v>
      </c>
      <c r="J528" s="89">
        <f t="shared" si="37"/>
        <v>2908.56</v>
      </c>
      <c r="K528" s="89">
        <f t="shared" si="37"/>
        <v>600</v>
      </c>
      <c r="L528" s="89">
        <f t="shared" si="37"/>
        <v>899744.05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223656.65</v>
      </c>
      <c r="G530" s="18">
        <v>47962.29</v>
      </c>
      <c r="H530" s="18">
        <v>586.84</v>
      </c>
      <c r="I530" s="18"/>
      <c r="J530" s="18"/>
      <c r="K530" s="18">
        <v>376.3</v>
      </c>
      <c r="L530" s="88">
        <f>SUM(F530:K530)</f>
        <v>272582.08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40746.18</v>
      </c>
      <c r="G532" s="18">
        <v>9135.68</v>
      </c>
      <c r="H532" s="18">
        <v>239.7</v>
      </c>
      <c r="I532" s="18"/>
      <c r="J532" s="18"/>
      <c r="K532" s="18">
        <v>153.69999999999999</v>
      </c>
      <c r="L532" s="88">
        <f>SUM(F532:K532)</f>
        <v>50275.259999999995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264402.83</v>
      </c>
      <c r="G533" s="89">
        <f t="shared" ref="G533:L533" si="38">SUM(G530:G532)</f>
        <v>57097.97</v>
      </c>
      <c r="H533" s="89">
        <f t="shared" si="38"/>
        <v>826.54</v>
      </c>
      <c r="I533" s="89">
        <f t="shared" si="38"/>
        <v>0</v>
      </c>
      <c r="J533" s="89">
        <f t="shared" si="38"/>
        <v>0</v>
      </c>
      <c r="K533" s="89">
        <f t="shared" si="38"/>
        <v>530</v>
      </c>
      <c r="L533" s="89">
        <f t="shared" si="38"/>
        <v>322857.34000000003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392205.95</v>
      </c>
      <c r="I540" s="18"/>
      <c r="J540" s="18"/>
      <c r="K540" s="18"/>
      <c r="L540" s="88">
        <f>SUM(F540:K540)</f>
        <v>392205.95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160196.79999999999</v>
      </c>
      <c r="I542" s="18"/>
      <c r="J542" s="18"/>
      <c r="K542" s="18"/>
      <c r="L542" s="88">
        <f>SUM(F542:K542)</f>
        <v>160196.79999999999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552402.75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552402.75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3459962.0700000003</v>
      </c>
      <c r="G544" s="89">
        <f t="shared" ref="G544:L544" si="41">G523+G528+G533+G538+G543</f>
        <v>1263944.53</v>
      </c>
      <c r="H544" s="89">
        <f t="shared" si="41"/>
        <v>1709935.21</v>
      </c>
      <c r="I544" s="89">
        <f t="shared" si="41"/>
        <v>33233.93</v>
      </c>
      <c r="J544" s="89">
        <f t="shared" si="41"/>
        <v>12396.949999999999</v>
      </c>
      <c r="K544" s="89">
        <f t="shared" si="41"/>
        <v>18880.7</v>
      </c>
      <c r="L544" s="89">
        <f t="shared" si="41"/>
        <v>6498353.3899999997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3175280.42</v>
      </c>
      <c r="G548" s="87">
        <f>L525</f>
        <v>707353.07000000007</v>
      </c>
      <c r="H548" s="87">
        <f>L530</f>
        <v>272582.08</v>
      </c>
      <c r="I548" s="87">
        <f>L535</f>
        <v>0</v>
      </c>
      <c r="J548" s="87">
        <f>L540</f>
        <v>392205.95</v>
      </c>
      <c r="K548" s="87">
        <f>SUM(F548:J548)</f>
        <v>4547421.5200000005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1548068.8299999998</v>
      </c>
      <c r="G550" s="87">
        <f>L527</f>
        <v>192390.97999999998</v>
      </c>
      <c r="H550" s="87">
        <f>L532</f>
        <v>50275.259999999995</v>
      </c>
      <c r="I550" s="87">
        <f>L537</f>
        <v>0</v>
      </c>
      <c r="J550" s="87">
        <f>L542</f>
        <v>160196.79999999999</v>
      </c>
      <c r="K550" s="87">
        <f>SUM(F550:J550)</f>
        <v>1950931.8699999999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4723349.25</v>
      </c>
      <c r="G551" s="89">
        <f t="shared" si="42"/>
        <v>899744.05</v>
      </c>
      <c r="H551" s="89">
        <f t="shared" si="42"/>
        <v>322857.34000000003</v>
      </c>
      <c r="I551" s="89">
        <f t="shared" si="42"/>
        <v>0</v>
      </c>
      <c r="J551" s="89">
        <f t="shared" si="42"/>
        <v>552402.75</v>
      </c>
      <c r="K551" s="89">
        <f t="shared" si="42"/>
        <v>6498353.3900000006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51751.14</v>
      </c>
      <c r="G561" s="18">
        <v>4165.97</v>
      </c>
      <c r="H561" s="18">
        <v>99.56</v>
      </c>
      <c r="I561" s="18">
        <v>754.74</v>
      </c>
      <c r="J561" s="18"/>
      <c r="K561" s="18"/>
      <c r="L561" s="88">
        <f>SUM(F561:K561)</f>
        <v>56771.409999999996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21137.79</v>
      </c>
      <c r="G563" s="18">
        <v>1701.59</v>
      </c>
      <c r="H563" s="18">
        <v>40.659999999999997</v>
      </c>
      <c r="I563" s="18">
        <v>308.27999999999997</v>
      </c>
      <c r="J563" s="18"/>
      <c r="K563" s="18"/>
      <c r="L563" s="88">
        <f>SUM(F563:K563)</f>
        <v>23188.32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72888.929999999993</v>
      </c>
      <c r="G564" s="89">
        <f t="shared" si="44"/>
        <v>5867.56</v>
      </c>
      <c r="H564" s="89">
        <f t="shared" si="44"/>
        <v>140.22</v>
      </c>
      <c r="I564" s="89">
        <f t="shared" si="44"/>
        <v>1063.02</v>
      </c>
      <c r="J564" s="89">
        <f t="shared" si="44"/>
        <v>0</v>
      </c>
      <c r="K564" s="89">
        <f t="shared" si="44"/>
        <v>0</v>
      </c>
      <c r="L564" s="89">
        <f t="shared" si="44"/>
        <v>79959.73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72888.929999999993</v>
      </c>
      <c r="G570" s="89">
        <f t="shared" ref="G570:L570" si="46">G559+G564+G569</f>
        <v>5867.56</v>
      </c>
      <c r="H570" s="89">
        <f t="shared" si="46"/>
        <v>140.22</v>
      </c>
      <c r="I570" s="89">
        <f t="shared" si="46"/>
        <v>1063.02</v>
      </c>
      <c r="J570" s="89">
        <f t="shared" si="46"/>
        <v>0</v>
      </c>
      <c r="K570" s="89">
        <f t="shared" si="46"/>
        <v>0</v>
      </c>
      <c r="L570" s="89">
        <f t="shared" si="46"/>
        <v>79959.73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423133.64</v>
      </c>
      <c r="G581" s="18"/>
      <c r="H581" s="18">
        <v>336077.5</v>
      </c>
      <c r="I581" s="87">
        <f t="shared" si="47"/>
        <v>759211.14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197242.35</v>
      </c>
      <c r="I582" s="87">
        <f t="shared" si="47"/>
        <v>197242.35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43485.64</v>
      </c>
      <c r="I583" s="87">
        <f t="shared" si="47"/>
        <v>43485.64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663627.72</v>
      </c>
      <c r="I590" s="18"/>
      <c r="J590" s="18">
        <v>271059.01</v>
      </c>
      <c r="K590" s="104">
        <f t="shared" ref="K590:K596" si="48">SUM(H590:J590)</f>
        <v>934686.73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392205.95</v>
      </c>
      <c r="I591" s="18"/>
      <c r="J591" s="18">
        <v>160196.79999999999</v>
      </c>
      <c r="K591" s="104">
        <f t="shared" si="48"/>
        <v>552402.75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117943</v>
      </c>
      <c r="K592" s="104">
        <f t="shared" si="48"/>
        <v>117943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>
        <v>64951.97</v>
      </c>
      <c r="K594" s="104">
        <f t="shared" si="48"/>
        <v>64951.97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1055833.67</v>
      </c>
      <c r="I597" s="108">
        <f>SUM(I590:I596)</f>
        <v>0</v>
      </c>
      <c r="J597" s="108">
        <f>SUM(J590:J596)</f>
        <v>614150.78</v>
      </c>
      <c r="K597" s="108">
        <f>SUM(K590:K596)</f>
        <v>1669984.45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283672.52</v>
      </c>
      <c r="I603" s="18"/>
      <c r="J603" s="18">
        <v>207139.99</v>
      </c>
      <c r="K603" s="104">
        <f>SUM(H603:J603)</f>
        <v>490812.51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283672.52</v>
      </c>
      <c r="I604" s="108">
        <f>SUM(I601:I603)</f>
        <v>0</v>
      </c>
      <c r="J604" s="108">
        <f>SUM(J601:J603)</f>
        <v>207139.99</v>
      </c>
      <c r="K604" s="108">
        <f>SUM(K601:K603)</f>
        <v>490812.51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85995.55</v>
      </c>
      <c r="G610" s="18"/>
      <c r="H610" s="18"/>
      <c r="I610" s="18">
        <v>497.93</v>
      </c>
      <c r="J610" s="18"/>
      <c r="K610" s="18"/>
      <c r="L610" s="88">
        <f>SUM(F610:K610)</f>
        <v>86493.48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19973.23</v>
      </c>
      <c r="G612" s="18"/>
      <c r="H612" s="18"/>
      <c r="I612" s="18"/>
      <c r="J612" s="18"/>
      <c r="K612" s="18"/>
      <c r="L612" s="88">
        <f>SUM(F612:K612)</f>
        <v>19973.23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105968.78</v>
      </c>
      <c r="G613" s="108">
        <f t="shared" si="49"/>
        <v>0</v>
      </c>
      <c r="H613" s="108">
        <f t="shared" si="49"/>
        <v>0</v>
      </c>
      <c r="I613" s="108">
        <f t="shared" si="49"/>
        <v>497.93</v>
      </c>
      <c r="J613" s="108">
        <f t="shared" si="49"/>
        <v>0</v>
      </c>
      <c r="K613" s="108">
        <f t="shared" si="49"/>
        <v>0</v>
      </c>
      <c r="L613" s="89">
        <f t="shared" si="49"/>
        <v>106466.70999999999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1809113.77</v>
      </c>
      <c r="H616" s="109">
        <f>SUM(F51)</f>
        <v>1809113.7699999998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264727.71000000002</v>
      </c>
      <c r="H617" s="109">
        <f>SUM(G51)</f>
        <v>264727.70999999996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150104.45000000001</v>
      </c>
      <c r="H618" s="109">
        <f>SUM(H51)</f>
        <v>150104.45000000001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288205.44</v>
      </c>
      <c r="H620" s="109">
        <f>SUM(J51)</f>
        <v>288205.44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1519920.0499999998</v>
      </c>
      <c r="H621" s="109">
        <f>F475</f>
        <v>1519920.0500000007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248146.13999999998</v>
      </c>
      <c r="H622" s="109">
        <f>G475</f>
        <v>248146.14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288205.44</v>
      </c>
      <c r="H625" s="109">
        <f>J475</f>
        <v>288205.44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25526805.530000001</v>
      </c>
      <c r="H626" s="104">
        <f>SUM(F467)</f>
        <v>25526805.530000001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859145.1</v>
      </c>
      <c r="H627" s="104">
        <f>SUM(G467)</f>
        <v>859145.1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694476.34000000008</v>
      </c>
      <c r="H628" s="104">
        <f>SUM(H467)</f>
        <v>694476.34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50101.59</v>
      </c>
      <c r="H630" s="104">
        <f>SUM(J467)</f>
        <v>50101.59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24659150.390000001</v>
      </c>
      <c r="H631" s="104">
        <f>SUM(F471)</f>
        <v>24659150.390000001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694476.34000000008</v>
      </c>
      <c r="H632" s="104">
        <f>SUM(H471)</f>
        <v>694476.34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404514.01</v>
      </c>
      <c r="H633" s="104">
        <f>I368</f>
        <v>404514.01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821764.37</v>
      </c>
      <c r="H634" s="104">
        <f>SUM(G471)</f>
        <v>821764.37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50101.590000000004</v>
      </c>
      <c r="H636" s="164">
        <f>SUM(J467)</f>
        <v>50101.59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50853.66</v>
      </c>
      <c r="H638" s="104">
        <f>SUM(F460)</f>
        <v>50853.66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237351.78</v>
      </c>
      <c r="H639" s="104">
        <f>SUM(G460)</f>
        <v>237351.78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288205.44</v>
      </c>
      <c r="H641" s="104">
        <f>SUM(I460)</f>
        <v>288205.44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101.59</v>
      </c>
      <c r="H643" s="104">
        <f>H407</f>
        <v>101.59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50000</v>
      </c>
      <c r="H644" s="104">
        <f>G407</f>
        <v>50000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50101.59</v>
      </c>
      <c r="H645" s="104">
        <f>L407</f>
        <v>50101.590000000004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1669984.45</v>
      </c>
      <c r="H646" s="104">
        <f>L207+L225+L243</f>
        <v>1669984.4500000002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490812.51</v>
      </c>
      <c r="H647" s="104">
        <f>(J256+J337)-(J254+J335)</f>
        <v>490812.50999999995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1055833.6700000002</v>
      </c>
      <c r="H648" s="104">
        <f>H597</f>
        <v>1055833.67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614150.78</v>
      </c>
      <c r="H650" s="104">
        <f>J597</f>
        <v>614150.78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50000</v>
      </c>
      <c r="H654" s="104">
        <f>K265+K346</f>
        <v>50000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16371776.560000001</v>
      </c>
      <c r="G659" s="19">
        <f>(L228+L308+L358)</f>
        <v>0</v>
      </c>
      <c r="H659" s="19">
        <f>(L246+L327+L359)</f>
        <v>8905692.1099999994</v>
      </c>
      <c r="I659" s="19">
        <f>SUM(F659:H659)</f>
        <v>25277468.670000002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457615.32987726497</v>
      </c>
      <c r="G660" s="19">
        <f>(L358/IF(SUM(L357:L359)=0,1,SUM(L357:L359))*(SUM(G96:G109)))</f>
        <v>0</v>
      </c>
      <c r="H660" s="19">
        <f>(L359/IF(SUM(L357:L359)=0,1,SUM(L357:L359))*(SUM(G96:G109)))</f>
        <v>187653.95012273506</v>
      </c>
      <c r="I660" s="19">
        <f>SUM(F660:H660)</f>
        <v>645269.28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1055833.6700000002</v>
      </c>
      <c r="G661" s="19">
        <f>(L225+L305)-(J225+J305)</f>
        <v>0</v>
      </c>
      <c r="H661" s="19">
        <f>(L243+L324)-(J243+J324)</f>
        <v>614150.78</v>
      </c>
      <c r="I661" s="19">
        <f>SUM(F661:H661)</f>
        <v>1669984.4500000002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793299.64</v>
      </c>
      <c r="G662" s="199">
        <f>SUM(G574:G586)+SUM(I601:I603)+L611</f>
        <v>0</v>
      </c>
      <c r="H662" s="199">
        <f>SUM(H574:H586)+SUM(J601:J603)+L612</f>
        <v>803918.71</v>
      </c>
      <c r="I662" s="19">
        <f>SUM(F662:H662)</f>
        <v>1597218.35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14065027.920122735</v>
      </c>
      <c r="G663" s="19">
        <f>G659-SUM(G660:G662)</f>
        <v>0</v>
      </c>
      <c r="H663" s="19">
        <f>H659-SUM(H660:H662)</f>
        <v>7299968.6698772646</v>
      </c>
      <c r="I663" s="19">
        <f>I659-SUM(I660:I662)</f>
        <v>21364996.59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1448.22</v>
      </c>
      <c r="G664" s="248"/>
      <c r="H664" s="248">
        <v>593.66</v>
      </c>
      <c r="I664" s="19">
        <f>SUM(F664:H664)</f>
        <v>2041.88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9711.94</v>
      </c>
      <c r="G666" s="19" t="e">
        <f>ROUND(G663/G664,2)</f>
        <v>#DIV/0!</v>
      </c>
      <c r="H666" s="19">
        <f>ROUND(H663/H664,2)</f>
        <v>12296.55</v>
      </c>
      <c r="I666" s="19">
        <f>ROUND(I663/I664,2)</f>
        <v>10463.39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-16.510000000000002</v>
      </c>
      <c r="I669" s="19">
        <f>SUM(F669:H669)</f>
        <v>-16.510000000000002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9711.94</v>
      </c>
      <c r="G671" s="19" t="e">
        <f>ROUND((G663+G668)/(G664+G669),2)</f>
        <v>#DIV/0!</v>
      </c>
      <c r="H671" s="19">
        <f>ROUND((H663+H668)/(H664+H669),2)</f>
        <v>12648.3</v>
      </c>
      <c r="I671" s="19">
        <f>ROUND((I663+I668)/(I664+I669),2)</f>
        <v>10548.69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5" zoomScale="150" zoomScaleNormal="150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Pelham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6528038.8200000003</v>
      </c>
      <c r="C9" s="229">
        <f>'DOE25'!G196+'DOE25'!G214+'DOE25'!G232+'DOE25'!G275+'DOE25'!G294+'DOE25'!G313</f>
        <v>2814665.8800000004</v>
      </c>
    </row>
    <row r="10" spans="1:3" x14ac:dyDescent="0.2">
      <c r="A10" t="s">
        <v>779</v>
      </c>
      <c r="B10" s="240">
        <v>6086363.7599999998</v>
      </c>
      <c r="C10" s="240">
        <v>2769461.3</v>
      </c>
    </row>
    <row r="11" spans="1:3" x14ac:dyDescent="0.2">
      <c r="A11" t="s">
        <v>780</v>
      </c>
      <c r="B11" s="240">
        <v>182836.39</v>
      </c>
      <c r="C11" s="240">
        <v>24626.91</v>
      </c>
    </row>
    <row r="12" spans="1:3" x14ac:dyDescent="0.2">
      <c r="A12" t="s">
        <v>781</v>
      </c>
      <c r="B12" s="240">
        <v>258838.67</v>
      </c>
      <c r="C12" s="240">
        <v>20577.669999999998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6528038.8199999994</v>
      </c>
      <c r="C13" s="231">
        <f>SUM(C10:C12)</f>
        <v>2814665.88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2625228.6799999997</v>
      </c>
      <c r="C18" s="229">
        <f>'DOE25'!G197+'DOE25'!G215+'DOE25'!G233+'DOE25'!G276+'DOE25'!G295+'DOE25'!G314</f>
        <v>1070462.92</v>
      </c>
    </row>
    <row r="19" spans="1:3" x14ac:dyDescent="0.2">
      <c r="A19" t="s">
        <v>779</v>
      </c>
      <c r="B19" s="240">
        <v>1234938.5900000001</v>
      </c>
      <c r="C19" s="240">
        <v>859239.72</v>
      </c>
    </row>
    <row r="20" spans="1:3" x14ac:dyDescent="0.2">
      <c r="A20" t="s">
        <v>780</v>
      </c>
      <c r="B20" s="240">
        <v>1390290.09</v>
      </c>
      <c r="C20" s="240">
        <v>211223.2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2625228.6800000002</v>
      </c>
      <c r="C22" s="231">
        <f>SUM(C19:C21)</f>
        <v>1070462.92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292705.89</v>
      </c>
      <c r="C36" s="235">
        <f>'DOE25'!G199+'DOE25'!G217+'DOE25'!G235+'DOE25'!G278+'DOE25'!G297+'DOE25'!G316</f>
        <v>129867.63</v>
      </c>
    </row>
    <row r="37" spans="1:3" x14ac:dyDescent="0.2">
      <c r="A37" t="s">
        <v>779</v>
      </c>
      <c r="B37" s="240">
        <v>96025.2</v>
      </c>
      <c r="C37" s="240">
        <v>42604.42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196680.69</v>
      </c>
      <c r="C39" s="240">
        <v>87263.21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292705.89</v>
      </c>
      <c r="C40" s="231">
        <f>SUM(C37:C39)</f>
        <v>129867.63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zoomScale="150" zoomScaleNormal="150"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Pelham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14531291.390000001</v>
      </c>
      <c r="D5" s="20">
        <f>SUM('DOE25'!L196:L199)+SUM('DOE25'!L214:L217)+SUM('DOE25'!L232:L235)-F5-G5</f>
        <v>14418239.120000001</v>
      </c>
      <c r="E5" s="243"/>
      <c r="F5" s="255">
        <f>SUM('DOE25'!J196:J199)+SUM('DOE25'!J214:J217)+SUM('DOE25'!J232:J235)</f>
        <v>92811.569999999992</v>
      </c>
      <c r="G5" s="53">
        <f>SUM('DOE25'!K196:K199)+SUM('DOE25'!K214:K217)+SUM('DOE25'!K232:K235)</f>
        <v>20240.7</v>
      </c>
      <c r="H5" s="259"/>
    </row>
    <row r="6" spans="1:9" x14ac:dyDescent="0.2">
      <c r="A6" s="32">
        <v>2100</v>
      </c>
      <c r="B6" t="s">
        <v>801</v>
      </c>
      <c r="C6" s="245">
        <f t="shared" si="0"/>
        <v>1957441.47</v>
      </c>
      <c r="D6" s="20">
        <f>'DOE25'!L201+'DOE25'!L219+'DOE25'!L237-F6-G6</f>
        <v>1950712.3599999999</v>
      </c>
      <c r="E6" s="243"/>
      <c r="F6" s="255">
        <f>'DOE25'!J201+'DOE25'!J219+'DOE25'!J237</f>
        <v>6129.11</v>
      </c>
      <c r="G6" s="53">
        <f>'DOE25'!K201+'DOE25'!K219+'DOE25'!K237</f>
        <v>600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1336745.8500000001</v>
      </c>
      <c r="D7" s="20">
        <f>'DOE25'!L202+'DOE25'!L220+'DOE25'!L238-F7-G7</f>
        <v>993982.79</v>
      </c>
      <c r="E7" s="243"/>
      <c r="F7" s="255">
        <f>'DOE25'!J202+'DOE25'!J220+'DOE25'!J238</f>
        <v>342763.06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851642.98000000021</v>
      </c>
      <c r="D8" s="243"/>
      <c r="E8" s="20">
        <f>'DOE25'!L203+'DOE25'!L221+'DOE25'!L239-F8-G8-D9-D11</f>
        <v>833753.29000000027</v>
      </c>
      <c r="F8" s="255">
        <f>'DOE25'!J203+'DOE25'!J221+'DOE25'!J239</f>
        <v>0</v>
      </c>
      <c r="G8" s="53">
        <f>'DOE25'!K203+'DOE25'!K221+'DOE25'!K239</f>
        <v>17889.690000000002</v>
      </c>
      <c r="H8" s="259"/>
    </row>
    <row r="9" spans="1:9" x14ac:dyDescent="0.2">
      <c r="A9" s="32">
        <v>2310</v>
      </c>
      <c r="B9" t="s">
        <v>818</v>
      </c>
      <c r="C9" s="245">
        <f t="shared" si="0"/>
        <v>151120.6</v>
      </c>
      <c r="D9" s="244">
        <v>151120.6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20300</v>
      </c>
      <c r="D10" s="243"/>
      <c r="E10" s="244">
        <v>20300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123828.57</v>
      </c>
      <c r="D11" s="244">
        <v>123828.57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1209432.26</v>
      </c>
      <c r="D12" s="20">
        <f>'DOE25'!L204+'DOE25'!L222+'DOE25'!L240-F12-G12</f>
        <v>1193520.6200000001</v>
      </c>
      <c r="E12" s="243"/>
      <c r="F12" s="255">
        <f>'DOE25'!J204+'DOE25'!J222+'DOE25'!J240</f>
        <v>0</v>
      </c>
      <c r="G12" s="53">
        <f>'DOE25'!K204+'DOE25'!K222+'DOE25'!K240</f>
        <v>15911.64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1903828.8900000001</v>
      </c>
      <c r="D14" s="20">
        <f>'DOE25'!L206+'DOE25'!L224+'DOE25'!L242-F14-G14</f>
        <v>1861673.6700000002</v>
      </c>
      <c r="E14" s="243"/>
      <c r="F14" s="255">
        <f>'DOE25'!J206+'DOE25'!J224+'DOE25'!J242</f>
        <v>42155.22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1669984.4500000002</v>
      </c>
      <c r="D15" s="20">
        <f>'DOE25'!L207+'DOE25'!L225+'DOE25'!L243-F15-G15</f>
        <v>1669984.4500000002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25911.5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25911.5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823200.43</v>
      </c>
      <c r="D22" s="243"/>
      <c r="E22" s="243"/>
      <c r="F22" s="255">
        <f>'DOE25'!L254+'DOE25'!L335</f>
        <v>823200.43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447543.92</v>
      </c>
      <c r="D29" s="20">
        <f>'DOE25'!L357+'DOE25'!L358+'DOE25'!L359-'DOE25'!I366-F29-G29</f>
        <v>421004</v>
      </c>
      <c r="E29" s="243"/>
      <c r="F29" s="255">
        <f>'DOE25'!J357+'DOE25'!J358+'DOE25'!J359</f>
        <v>26169.170000000002</v>
      </c>
      <c r="G29" s="53">
        <f>'DOE25'!K357+'DOE25'!K358+'DOE25'!K359</f>
        <v>370.75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694476.34000000008</v>
      </c>
      <c r="D31" s="20">
        <f>'DOE25'!L289+'DOE25'!L308+'DOE25'!L327+'DOE25'!L332+'DOE25'!L333+'DOE25'!L334-F31-G31</f>
        <v>687522.79</v>
      </c>
      <c r="E31" s="243"/>
      <c r="F31" s="255">
        <f>'DOE25'!J289+'DOE25'!J308+'DOE25'!J327+'DOE25'!J332+'DOE25'!J333+'DOE25'!J334</f>
        <v>6953.55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23471588.970000003</v>
      </c>
      <c r="E33" s="246">
        <f>SUM(E5:E31)</f>
        <v>854053.29000000027</v>
      </c>
      <c r="F33" s="246">
        <f>SUM(F5:F31)</f>
        <v>1340182.1100000001</v>
      </c>
      <c r="G33" s="246">
        <f>SUM(G5:G31)</f>
        <v>80924.28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854053.29000000027</v>
      </c>
      <c r="E35" s="249"/>
    </row>
    <row r="36" spans="2:8" ht="12" thickTop="1" x14ac:dyDescent="0.2">
      <c r="B36" t="s">
        <v>815</v>
      </c>
      <c r="D36" s="20">
        <f>D33</f>
        <v>23471588.970000003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150" zoomScaleNormal="150" workbookViewId="0">
      <pane ySplit="2" topLeftCell="A41" activePane="bottomLeft" state="frozen"/>
      <selection pane="bottomLeft" activeCell="C59" sqref="C5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Pelham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1623098.55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288205.44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148376.69</v>
      </c>
      <c r="D11" s="95">
        <f>'DOE25'!G12</f>
        <v>220922.13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35110.019999999997</v>
      </c>
      <c r="D12" s="95">
        <f>'DOE25'!G13</f>
        <v>12503.77</v>
      </c>
      <c r="E12" s="95">
        <f>'DOE25'!H13</f>
        <v>148604.45000000001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2528.5100000000002</v>
      </c>
      <c r="D13" s="95">
        <f>'DOE25'!G14</f>
        <v>0</v>
      </c>
      <c r="E13" s="95">
        <f>'DOE25'!H14</f>
        <v>1500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31301.81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1809113.77</v>
      </c>
      <c r="D18" s="41">
        <f>SUM(D8:D17)</f>
        <v>264727.71000000002</v>
      </c>
      <c r="E18" s="41">
        <f>SUM(E8:E17)</f>
        <v>150104.45000000001</v>
      </c>
      <c r="F18" s="41">
        <f>SUM(F8:F17)</f>
        <v>0</v>
      </c>
      <c r="G18" s="41">
        <f>SUM(G8:G17)</f>
        <v>288205.44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222041.03</v>
      </c>
      <c r="D21" s="95">
        <f>'DOE25'!G22</f>
        <v>0</v>
      </c>
      <c r="E21" s="95">
        <f>'DOE25'!H22</f>
        <v>148376.69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49655.71</v>
      </c>
      <c r="D23" s="95">
        <f>'DOE25'!G24</f>
        <v>0</v>
      </c>
      <c r="E23" s="95">
        <f>'DOE25'!H24</f>
        <v>1727.76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9218.61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8278.3700000000008</v>
      </c>
      <c r="D29" s="95">
        <f>'DOE25'!G30</f>
        <v>16581.57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289193.71999999997</v>
      </c>
      <c r="D31" s="41">
        <f>SUM(D21:D30)</f>
        <v>16581.57</v>
      </c>
      <c r="E31" s="41">
        <f>SUM(E21:E30)</f>
        <v>150104.45000000001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31301.81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216844.33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288205.44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1287859.6599999999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232060.39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1519920.0499999998</v>
      </c>
      <c r="D49" s="41">
        <f>SUM(D34:D48)</f>
        <v>248146.13999999998</v>
      </c>
      <c r="E49" s="41">
        <f>SUM(E34:E48)</f>
        <v>0</v>
      </c>
      <c r="F49" s="41">
        <f>SUM(F34:F48)</f>
        <v>0</v>
      </c>
      <c r="G49" s="41">
        <f>SUM(G34:G48)</f>
        <v>288205.44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1809113.7699999998</v>
      </c>
      <c r="D50" s="41">
        <f>D49+D31</f>
        <v>264727.70999999996</v>
      </c>
      <c r="E50" s="41">
        <f>E49+E31</f>
        <v>150104.45000000001</v>
      </c>
      <c r="F50" s="41">
        <f>F49+F31</f>
        <v>0</v>
      </c>
      <c r="G50" s="41">
        <f>G49+G31</f>
        <v>288205.44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17969905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35487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691.47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101.59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644544.28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81357.460000000006</v>
      </c>
      <c r="D60" s="95">
        <f>SUM('DOE25'!G97:G109)</f>
        <v>725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117535.93000000001</v>
      </c>
      <c r="D61" s="130">
        <f>SUM(D56:D60)</f>
        <v>645269.28</v>
      </c>
      <c r="E61" s="130">
        <f>SUM(E56:E60)</f>
        <v>0</v>
      </c>
      <c r="F61" s="130">
        <f>SUM(F56:F60)</f>
        <v>0</v>
      </c>
      <c r="G61" s="130">
        <f>SUM(G56:G60)</f>
        <v>101.59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18087440.93</v>
      </c>
      <c r="D62" s="22">
        <f>D55+D61</f>
        <v>645269.28</v>
      </c>
      <c r="E62" s="22">
        <f>E55+E61</f>
        <v>0</v>
      </c>
      <c r="F62" s="22">
        <f>F55+F61</f>
        <v>0</v>
      </c>
      <c r="G62" s="22">
        <f>G55+G61</f>
        <v>101.59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3589850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3349198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6939048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146625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211503.09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9381.08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10672.47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367509.17</v>
      </c>
      <c r="D77" s="130">
        <f>SUM(D71:D76)</f>
        <v>10672.47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7306557.1699999999</v>
      </c>
      <c r="D80" s="130">
        <f>SUM(D78:D79)+D77+D69</f>
        <v>10672.47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132807.43</v>
      </c>
      <c r="D87" s="95">
        <f>SUM('DOE25'!G152:G160)</f>
        <v>203203.35</v>
      </c>
      <c r="E87" s="95">
        <f>SUM('DOE25'!H152:H160)</f>
        <v>694476.34000000008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132807.43</v>
      </c>
      <c r="D90" s="131">
        <f>SUM(D84:D89)</f>
        <v>203203.35</v>
      </c>
      <c r="E90" s="131">
        <f>SUM(E84:E89)</f>
        <v>694476.34000000008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50000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50000</v>
      </c>
    </row>
    <row r="103" spans="1:7" ht="12.75" thickTop="1" thickBot="1" x14ac:dyDescent="0.25">
      <c r="A103" s="33" t="s">
        <v>765</v>
      </c>
      <c r="C103" s="86">
        <f>C62+C80+C90+C102</f>
        <v>25526805.530000001</v>
      </c>
      <c r="D103" s="86">
        <f>D62+D80+D90+D102</f>
        <v>859145.1</v>
      </c>
      <c r="E103" s="86">
        <f>E62+E80+E90+E102</f>
        <v>694476.34000000008</v>
      </c>
      <c r="F103" s="86">
        <f>F62+F80+F90+F102</f>
        <v>0</v>
      </c>
      <c r="G103" s="86">
        <f>G62+G80+G102</f>
        <v>50101.59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9605168.0100000016</v>
      </c>
      <c r="D108" s="24" t="s">
        <v>289</v>
      </c>
      <c r="E108" s="95">
        <f>('DOE25'!L275)+('DOE25'!L294)+('DOE25'!L313)</f>
        <v>202332.82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4320399.4700000007</v>
      </c>
      <c r="D109" s="24" t="s">
        <v>289</v>
      </c>
      <c r="E109" s="95">
        <f>('DOE25'!L276)+('DOE25'!L295)+('DOE25'!L314)</f>
        <v>402949.74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43485.64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562238.27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14531291.390000002</v>
      </c>
      <c r="D114" s="86">
        <f>SUM(D108:D113)</f>
        <v>0</v>
      </c>
      <c r="E114" s="86">
        <f>SUM(E108:E113)</f>
        <v>605282.56000000006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1957441.47</v>
      </c>
      <c r="D117" s="24" t="s">
        <v>289</v>
      </c>
      <c r="E117" s="95">
        <f>+('DOE25'!L280)+('DOE25'!L299)+('DOE25'!L318)</f>
        <v>74162.44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1336745.8500000001</v>
      </c>
      <c r="D118" s="24" t="s">
        <v>289</v>
      </c>
      <c r="E118" s="95">
        <f>+('DOE25'!L281)+('DOE25'!L300)+('DOE25'!L319)</f>
        <v>15031.34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1126592.1500000001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1209432.26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1903828.8900000001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1669984.4500000002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25911.5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821764.37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9229936.5700000003</v>
      </c>
      <c r="D127" s="86">
        <f>SUM(D117:D126)</f>
        <v>821764.37</v>
      </c>
      <c r="E127" s="86">
        <f>SUM(E117:E126)</f>
        <v>89193.78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823200.43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18.66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50082.93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-101.59000000000378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24722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897922.43000000017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24659150.390000001</v>
      </c>
      <c r="D144" s="86">
        <f>(D114+D127+D143)</f>
        <v>821764.37</v>
      </c>
      <c r="E144" s="86">
        <f>(E114+E127+E143)</f>
        <v>694476.34000000008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Pelham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9712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12648</v>
      </c>
    </row>
    <row r="7" spans="1:4" x14ac:dyDescent="0.2">
      <c r="B7" t="s">
        <v>705</v>
      </c>
      <c r="C7" s="179">
        <f>IF('DOE25'!I664+'DOE25'!I669=0,0,ROUND('DOE25'!I671,0))</f>
        <v>10549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9807501</v>
      </c>
      <c r="D10" s="182">
        <f>ROUND((C10/$C$28)*100,1)</f>
        <v>39.799999999999997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4723349</v>
      </c>
      <c r="D11" s="182">
        <f>ROUND((C11/$C$28)*100,1)</f>
        <v>19.2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43486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562238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2031604</v>
      </c>
      <c r="D15" s="182">
        <f t="shared" ref="D15:D27" si="0">ROUND((C15/$C$28)*100,1)</f>
        <v>8.1999999999999993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1351777</v>
      </c>
      <c r="D16" s="182">
        <f t="shared" si="0"/>
        <v>5.5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1152504</v>
      </c>
      <c r="D17" s="182">
        <f t="shared" si="0"/>
        <v>4.7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1209432</v>
      </c>
      <c r="D18" s="182">
        <f t="shared" si="0"/>
        <v>4.9000000000000004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1903829</v>
      </c>
      <c r="D20" s="182">
        <f t="shared" si="0"/>
        <v>7.7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1669984</v>
      </c>
      <c r="D21" s="182">
        <f t="shared" si="0"/>
        <v>6.8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24722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176494.71999999997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24656920.719999999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823200</v>
      </c>
    </row>
    <row r="30" spans="1:4" x14ac:dyDescent="0.2">
      <c r="B30" s="187" t="s">
        <v>729</v>
      </c>
      <c r="C30" s="180">
        <f>SUM(C28:C29)</f>
        <v>25480120.719999999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17969905</v>
      </c>
      <c r="D35" s="182">
        <f t="shared" ref="D35:D40" si="1">ROUND((C35/$C$41)*100,1)</f>
        <v>68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117637.51999999955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6939048</v>
      </c>
      <c r="D37" s="182">
        <f t="shared" si="1"/>
        <v>26.2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378182</v>
      </c>
      <c r="D38" s="182">
        <f t="shared" si="1"/>
        <v>1.4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1030487</v>
      </c>
      <c r="D39" s="182">
        <f t="shared" si="1"/>
        <v>3.9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26435259.52</v>
      </c>
      <c r="D41" s="184">
        <f>SUM(D35:D40)</f>
        <v>99.90000000000002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Pelham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2013-10-10T14:54:37Z</cp:lastPrinted>
  <dcterms:created xsi:type="dcterms:W3CDTF">1997-12-04T19:04:30Z</dcterms:created>
  <dcterms:modified xsi:type="dcterms:W3CDTF">2013-12-05T18:54:24Z</dcterms:modified>
</cp:coreProperties>
</file>