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L297" i="1" l="1"/>
  <c r="L295" i="1"/>
  <c r="C11" i="10" s="1"/>
  <c r="L402" i="1"/>
  <c r="L403" i="1"/>
  <c r="L399" i="1"/>
  <c r="L428" i="1"/>
  <c r="L429" i="1"/>
  <c r="L425" i="1"/>
  <c r="C37" i="10"/>
  <c r="F40" i="2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E49" i="2" s="1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C124" i="2" s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G650" i="1" s="1"/>
  <c r="F17" i="13"/>
  <c r="G17" i="13"/>
  <c r="D17" i="13" s="1"/>
  <c r="C17" i="13" s="1"/>
  <c r="L250" i="1"/>
  <c r="F18" i="13"/>
  <c r="G18" i="13"/>
  <c r="L251" i="1"/>
  <c r="F19" i="13"/>
  <c r="G19" i="13"/>
  <c r="L252" i="1"/>
  <c r="F29" i="13"/>
  <c r="G29" i="13"/>
  <c r="L357" i="1"/>
  <c r="L358" i="1"/>
  <c r="L359" i="1"/>
  <c r="H660" i="1" s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6" i="1"/>
  <c r="L299" i="1"/>
  <c r="L300" i="1"/>
  <c r="L301" i="1"/>
  <c r="L302" i="1"/>
  <c r="L303" i="1"/>
  <c r="L304" i="1"/>
  <c r="L305" i="1"/>
  <c r="G661" i="1" s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404" i="1"/>
  <c r="L405" i="1"/>
  <c r="L265" i="1"/>
  <c r="J59" i="1"/>
  <c r="G58" i="2"/>
  <c r="G61" i="2" s="1"/>
  <c r="G60" i="2"/>
  <c r="F2" i="11"/>
  <c r="L612" i="1"/>
  <c r="H662" i="1" s="1"/>
  <c r="L611" i="1"/>
  <c r="L610" i="1"/>
  <c r="F662" i="1" s="1"/>
  <c r="C40" i="10"/>
  <c r="F59" i="1"/>
  <c r="G59" i="1"/>
  <c r="H59" i="1"/>
  <c r="I59" i="1"/>
  <c r="F78" i="1"/>
  <c r="F93" i="1"/>
  <c r="F110" i="1"/>
  <c r="G110" i="1"/>
  <c r="G111" i="1" s="1"/>
  <c r="H78" i="1"/>
  <c r="H93" i="1"/>
  <c r="E57" i="2" s="1"/>
  <c r="H110" i="1"/>
  <c r="I110" i="1"/>
  <c r="J110" i="1"/>
  <c r="F120" i="1"/>
  <c r="F135" i="1"/>
  <c r="G120" i="1"/>
  <c r="G139" i="1" s="1"/>
  <c r="G135" i="1"/>
  <c r="H120" i="1"/>
  <c r="H139" i="1" s="1"/>
  <c r="H135" i="1"/>
  <c r="I120" i="1"/>
  <c r="I135" i="1"/>
  <c r="J120" i="1"/>
  <c r="J135" i="1"/>
  <c r="F146" i="1"/>
  <c r="F161" i="1"/>
  <c r="G146" i="1"/>
  <c r="D84" i="2" s="1"/>
  <c r="D90" i="2" s="1"/>
  <c r="G161" i="1"/>
  <c r="H146" i="1"/>
  <c r="H161" i="1"/>
  <c r="I146" i="1"/>
  <c r="I161" i="1"/>
  <c r="C10" i="10"/>
  <c r="C13" i="10"/>
  <c r="C17" i="10"/>
  <c r="C21" i="10"/>
  <c r="L249" i="1"/>
  <c r="L331" i="1"/>
  <c r="L253" i="1"/>
  <c r="L267" i="1"/>
  <c r="L268" i="1"/>
  <c r="L348" i="1"/>
  <c r="E141" i="2" s="1"/>
  <c r="L349" i="1"/>
  <c r="I664" i="1"/>
  <c r="I669" i="1"/>
  <c r="L210" i="1"/>
  <c r="G660" i="1"/>
  <c r="H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50" i="1" s="1"/>
  <c r="L344" i="1"/>
  <c r="L345" i="1"/>
  <c r="L346" i="1"/>
  <c r="K350" i="1"/>
  <c r="L520" i="1"/>
  <c r="F548" i="1" s="1"/>
  <c r="L521" i="1"/>
  <c r="F549" i="1" s="1"/>
  <c r="L522" i="1"/>
  <c r="F550" i="1" s="1"/>
  <c r="L525" i="1"/>
  <c r="L526" i="1"/>
  <c r="G549" i="1" s="1"/>
  <c r="L527" i="1"/>
  <c r="G550" i="1" s="1"/>
  <c r="L530" i="1"/>
  <c r="H548" i="1" s="1"/>
  <c r="L531" i="1"/>
  <c r="L532" i="1"/>
  <c r="H550" i="1" s="1"/>
  <c r="L535" i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L269" i="1" s="1"/>
  <c r="F269" i="1"/>
  <c r="C131" i="2"/>
  <c r="C130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F18" i="2" s="1"/>
  <c r="I439" i="1"/>
  <c r="J10" i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G22" i="2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J50" i="1" s="1"/>
  <c r="I458" i="1"/>
  <c r="J47" i="1" s="1"/>
  <c r="G46" i="2" s="1"/>
  <c r="C48" i="2"/>
  <c r="C49" i="2" s="1"/>
  <c r="C55" i="2"/>
  <c r="D55" i="2"/>
  <c r="D62" i="2" s="1"/>
  <c r="E55" i="2"/>
  <c r="F55" i="2"/>
  <c r="C56" i="2"/>
  <c r="E56" i="2"/>
  <c r="E61" i="2" s="1"/>
  <c r="E62" i="2" s="1"/>
  <c r="C58" i="2"/>
  <c r="D58" i="2"/>
  <c r="D61" i="2" s="1"/>
  <c r="E58" i="2"/>
  <c r="F58" i="2"/>
  <c r="D59" i="2"/>
  <c r="C60" i="2"/>
  <c r="D60" i="2"/>
  <c r="E60" i="2"/>
  <c r="F60" i="2"/>
  <c r="C65" i="2"/>
  <c r="C66" i="2"/>
  <c r="C68" i="2"/>
  <c r="D68" i="2"/>
  <c r="D69" i="2"/>
  <c r="E68" i="2"/>
  <c r="E69" i="2"/>
  <c r="F68" i="2"/>
  <c r="F69" i="2"/>
  <c r="G68" i="2"/>
  <c r="G69" i="2"/>
  <c r="C71" i="2"/>
  <c r="F71" i="2"/>
  <c r="C72" i="2"/>
  <c r="F72" i="2"/>
  <c r="C73" i="2"/>
  <c r="C74" i="2"/>
  <c r="C75" i="2"/>
  <c r="E75" i="2"/>
  <c r="F75" i="2"/>
  <c r="C76" i="2"/>
  <c r="D76" i="2"/>
  <c r="D77" i="2"/>
  <c r="E76" i="2"/>
  <c r="F76" i="2"/>
  <c r="G76" i="2"/>
  <c r="G77" i="2"/>
  <c r="C78" i="2"/>
  <c r="D78" i="2"/>
  <c r="E78" i="2"/>
  <c r="C79" i="2"/>
  <c r="E79" i="2"/>
  <c r="E84" i="2"/>
  <c r="E90" i="2" s="1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E108" i="2"/>
  <c r="C109" i="2"/>
  <c r="E109" i="2"/>
  <c r="C111" i="2"/>
  <c r="E111" i="2"/>
  <c r="C112" i="2"/>
  <c r="E113" i="2"/>
  <c r="D114" i="2"/>
  <c r="F114" i="2"/>
  <c r="G114" i="2"/>
  <c r="E117" i="2"/>
  <c r="E118" i="2"/>
  <c r="E119" i="2"/>
  <c r="E120" i="2"/>
  <c r="E121" i="2"/>
  <c r="E122" i="2"/>
  <c r="E123" i="2"/>
  <c r="E124" i="2"/>
  <c r="F127" i="2"/>
  <c r="G127" i="2"/>
  <c r="C129" i="2"/>
  <c r="E129" i="2"/>
  <c r="E143" i="2" s="1"/>
  <c r="D133" i="2"/>
  <c r="D143" i="2" s="1"/>
  <c r="E133" i="2"/>
  <c r="F133" i="2"/>
  <c r="K418" i="1"/>
  <c r="K426" i="1"/>
  <c r="K432" i="1"/>
  <c r="L262" i="1"/>
  <c r="C134" i="2"/>
  <c r="E134" i="2"/>
  <c r="L263" i="1"/>
  <c r="C135" i="2" s="1"/>
  <c r="L264" i="1"/>
  <c r="C136" i="2" s="1"/>
  <c r="E136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/>
  <c r="G499" i="1"/>
  <c r="C160" i="2"/>
  <c r="H499" i="1"/>
  <c r="D160" i="2"/>
  <c r="I499" i="1"/>
  <c r="E160" i="2"/>
  <c r="J499" i="1"/>
  <c r="F160" i="2"/>
  <c r="B161" i="2"/>
  <c r="C161" i="2"/>
  <c r="D161" i="2"/>
  <c r="E161" i="2"/>
  <c r="F161" i="2"/>
  <c r="B162" i="2"/>
  <c r="C162" i="2"/>
  <c r="D162" i="2"/>
  <c r="E162" i="2"/>
  <c r="F162" i="2"/>
  <c r="F502" i="1"/>
  <c r="B163" i="2"/>
  <c r="G502" i="1"/>
  <c r="C163" i="2"/>
  <c r="H502" i="1"/>
  <c r="D163" i="2"/>
  <c r="I502" i="1"/>
  <c r="E163" i="2"/>
  <c r="J502" i="1"/>
  <c r="F163" i="2"/>
  <c r="F19" i="1"/>
  <c r="G19" i="1"/>
  <c r="G617" i="1" s="1"/>
  <c r="H19" i="1"/>
  <c r="I19" i="1"/>
  <c r="G619" i="1" s="1"/>
  <c r="F32" i="1"/>
  <c r="G32" i="1"/>
  <c r="H32" i="1"/>
  <c r="I32" i="1"/>
  <c r="F50" i="1"/>
  <c r="F51" i="1"/>
  <c r="H616" i="1" s="1"/>
  <c r="G50" i="1"/>
  <c r="H50" i="1"/>
  <c r="H51" i="1" s="1"/>
  <c r="H618" i="1" s="1"/>
  <c r="I50" i="1"/>
  <c r="F176" i="1"/>
  <c r="I176" i="1"/>
  <c r="F182" i="1"/>
  <c r="G182" i="1"/>
  <c r="H182" i="1"/>
  <c r="I182" i="1"/>
  <c r="J182" i="1"/>
  <c r="J191" i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K336" i="1"/>
  <c r="K337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644" i="1" s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F426" i="1"/>
  <c r="G426" i="1"/>
  <c r="H426" i="1"/>
  <c r="I426" i="1"/>
  <c r="J426" i="1"/>
  <c r="L430" i="1"/>
  <c r="L432" i="1" s="1"/>
  <c r="L431" i="1"/>
  <c r="F432" i="1"/>
  <c r="G432" i="1"/>
  <c r="H432" i="1"/>
  <c r="I432" i="1"/>
  <c r="J432" i="1"/>
  <c r="J433" i="1" s="1"/>
  <c r="F445" i="1"/>
  <c r="G445" i="1"/>
  <c r="H445" i="1"/>
  <c r="F451" i="1"/>
  <c r="G451" i="1"/>
  <c r="H451" i="1"/>
  <c r="I451" i="1"/>
  <c r="F459" i="1"/>
  <c r="G459" i="1"/>
  <c r="H459" i="1"/>
  <c r="F460" i="1"/>
  <c r="G460" i="1"/>
  <c r="H639" i="1" s="1"/>
  <c r="H460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F528" i="1"/>
  <c r="G528" i="1"/>
  <c r="H528" i="1"/>
  <c r="I528" i="1"/>
  <c r="I544" i="1" s="1"/>
  <c r="J528" i="1"/>
  <c r="K528" i="1"/>
  <c r="F533" i="1"/>
  <c r="G533" i="1"/>
  <c r="H533" i="1"/>
  <c r="I533" i="1"/>
  <c r="J533" i="1"/>
  <c r="K533" i="1"/>
  <c r="F538" i="1"/>
  <c r="G538" i="1"/>
  <c r="H538" i="1"/>
  <c r="I538" i="1"/>
  <c r="J538" i="1"/>
  <c r="K538" i="1"/>
  <c r="F543" i="1"/>
  <c r="F544" i="1" s="1"/>
  <c r="G543" i="1"/>
  <c r="H543" i="1"/>
  <c r="I543" i="1"/>
  <c r="J543" i="1"/>
  <c r="K543" i="1"/>
  <c r="L543" i="1"/>
  <c r="L556" i="1"/>
  <c r="L557" i="1"/>
  <c r="L559" i="1" s="1"/>
  <c r="L558" i="1"/>
  <c r="F559" i="1"/>
  <c r="G559" i="1"/>
  <c r="H559" i="1"/>
  <c r="H570" i="1" s="1"/>
  <c r="I559" i="1"/>
  <c r="J559" i="1"/>
  <c r="K559" i="1"/>
  <c r="L561" i="1"/>
  <c r="L562" i="1"/>
  <c r="L563" i="1"/>
  <c r="F564" i="1"/>
  <c r="G564" i="1"/>
  <c r="H564" i="1"/>
  <c r="I564" i="1"/>
  <c r="I570" i="1" s="1"/>
  <c r="J564" i="1"/>
  <c r="K564" i="1"/>
  <c r="L566" i="1"/>
  <c r="L567" i="1"/>
  <c r="L569" i="1" s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J650" i="1" s="1"/>
  <c r="K601" i="1"/>
  <c r="K602" i="1"/>
  <c r="K604" i="1" s="1"/>
  <c r="G647" i="1" s="1"/>
  <c r="K603" i="1"/>
  <c r="H604" i="1"/>
  <c r="I604" i="1"/>
  <c r="J604" i="1"/>
  <c r="F613" i="1"/>
  <c r="G613" i="1"/>
  <c r="H613" i="1"/>
  <c r="I613" i="1"/>
  <c r="J613" i="1"/>
  <c r="K613" i="1"/>
  <c r="G616" i="1"/>
  <c r="G618" i="1"/>
  <c r="G621" i="1"/>
  <c r="G622" i="1"/>
  <c r="G623" i="1"/>
  <c r="G633" i="1"/>
  <c r="J633" i="1" s="1"/>
  <c r="H633" i="1"/>
  <c r="G638" i="1"/>
  <c r="J638" i="1" s="1"/>
  <c r="H638" i="1"/>
  <c r="G639" i="1"/>
  <c r="G640" i="1"/>
  <c r="H640" i="1"/>
  <c r="G642" i="1"/>
  <c r="J642" i="1" s="1"/>
  <c r="H642" i="1"/>
  <c r="G643" i="1"/>
  <c r="H643" i="1"/>
  <c r="G644" i="1"/>
  <c r="G649" i="1"/>
  <c r="J649" i="1" s="1"/>
  <c r="G651" i="1"/>
  <c r="H651" i="1"/>
  <c r="G652" i="1"/>
  <c r="H652" i="1"/>
  <c r="G653" i="1"/>
  <c r="H653" i="1"/>
  <c r="H654" i="1"/>
  <c r="F191" i="1"/>
  <c r="K256" i="1"/>
  <c r="G256" i="1"/>
  <c r="G270" i="1" s="1"/>
  <c r="G163" i="2"/>
  <c r="C18" i="2"/>
  <c r="A31" i="12"/>
  <c r="A40" i="12"/>
  <c r="G161" i="2"/>
  <c r="D18" i="13"/>
  <c r="C18" i="13" s="1"/>
  <c r="D18" i="2"/>
  <c r="D6" i="13"/>
  <c r="C6" i="13" s="1"/>
  <c r="G158" i="2"/>
  <c r="G80" i="2"/>
  <c r="F61" i="2"/>
  <c r="F62" i="2" s="1"/>
  <c r="D49" i="2"/>
  <c r="F49" i="2"/>
  <c r="G162" i="2"/>
  <c r="G157" i="2"/>
  <c r="G102" i="2"/>
  <c r="E102" i="2"/>
  <c r="C102" i="2"/>
  <c r="E31" i="2"/>
  <c r="C31" i="2"/>
  <c r="D29" i="13"/>
  <c r="C29" i="13" s="1"/>
  <c r="D19" i="13"/>
  <c r="C19" i="13" s="1"/>
  <c r="D14" i="13"/>
  <c r="C14" i="13" s="1"/>
  <c r="E13" i="13"/>
  <c r="C13" i="13" s="1"/>
  <c r="E77" i="2"/>
  <c r="E80" i="2" s="1"/>
  <c r="J256" i="1"/>
  <c r="J270" i="1" s="1"/>
  <c r="H111" i="1"/>
  <c r="J640" i="1"/>
  <c r="K570" i="1"/>
  <c r="D80" i="2"/>
  <c r="H168" i="1"/>
  <c r="E50" i="2"/>
  <c r="J643" i="1"/>
  <c r="G337" i="1"/>
  <c r="G351" i="1" s="1"/>
  <c r="J139" i="1"/>
  <c r="H256" i="1"/>
  <c r="H270" i="1" s="1"/>
  <c r="K544" i="1"/>
  <c r="L392" i="1"/>
  <c r="A13" i="12"/>
  <c r="F22" i="13"/>
  <c r="C22" i="13" s="1"/>
  <c r="J639" i="1"/>
  <c r="J544" i="1"/>
  <c r="H337" i="1"/>
  <c r="H351" i="1" s="1"/>
  <c r="F337" i="1"/>
  <c r="F351" i="1" s="1"/>
  <c r="H191" i="1"/>
  <c r="C35" i="10"/>
  <c r="E16" i="13"/>
  <c r="C50" i="2"/>
  <c r="J654" i="1"/>
  <c r="J644" i="1"/>
  <c r="G36" i="2"/>
  <c r="G49" i="2" s="1"/>
  <c r="G544" i="1"/>
  <c r="H544" i="1"/>
  <c r="C137" i="2"/>
  <c r="G31" i="13"/>
  <c r="G33" i="13" s="1"/>
  <c r="I337" i="1"/>
  <c r="I351" i="1" s="1"/>
  <c r="J653" i="1"/>
  <c r="J652" i="1"/>
  <c r="G21" i="2"/>
  <c r="G31" i="2" s="1"/>
  <c r="J32" i="1"/>
  <c r="F433" i="1"/>
  <c r="F31" i="13"/>
  <c r="H192" i="1"/>
  <c r="G168" i="1"/>
  <c r="F139" i="1"/>
  <c r="G42" i="2"/>
  <c r="G16" i="2"/>
  <c r="G18" i="2"/>
  <c r="H433" i="1"/>
  <c r="J618" i="1"/>
  <c r="D102" i="2"/>
  <c r="I139" i="1"/>
  <c r="A22" i="12"/>
  <c r="J651" i="1"/>
  <c r="G570" i="1"/>
  <c r="I433" i="1"/>
  <c r="G433" i="1"/>
  <c r="C38" i="10"/>
  <c r="E103" i="2" l="1"/>
  <c r="G625" i="1"/>
  <c r="J51" i="1"/>
  <c r="H620" i="1" s="1"/>
  <c r="H467" i="1"/>
  <c r="H469" i="1" s="1"/>
  <c r="G628" i="1"/>
  <c r="K597" i="1"/>
  <c r="G646" i="1" s="1"/>
  <c r="L564" i="1"/>
  <c r="L570" i="1" s="1"/>
  <c r="J570" i="1"/>
  <c r="F570" i="1"/>
  <c r="K433" i="1"/>
  <c r="G133" i="2" s="1"/>
  <c r="G143" i="2" s="1"/>
  <c r="G144" i="2" s="1"/>
  <c r="E127" i="2"/>
  <c r="E18" i="2"/>
  <c r="I548" i="1"/>
  <c r="L538" i="1"/>
  <c r="H549" i="1"/>
  <c r="L533" i="1"/>
  <c r="G548" i="1"/>
  <c r="G551" i="1" s="1"/>
  <c r="L528" i="1"/>
  <c r="F129" i="2"/>
  <c r="F143" i="2" s="1"/>
  <c r="F144" i="2" s="1"/>
  <c r="F659" i="1"/>
  <c r="C141" i="2"/>
  <c r="C26" i="10"/>
  <c r="C23" i="10"/>
  <c r="E112" i="2"/>
  <c r="D103" i="2"/>
  <c r="J19" i="1"/>
  <c r="G620" i="1" s="1"/>
  <c r="C140" i="2"/>
  <c r="C143" i="2" s="1"/>
  <c r="C16" i="13"/>
  <c r="K270" i="1"/>
  <c r="L523" i="1"/>
  <c r="L544" i="1" s="1"/>
  <c r="I459" i="1"/>
  <c r="I460" i="1" s="1"/>
  <c r="H641" i="1" s="1"/>
  <c r="I445" i="1"/>
  <c r="G641" i="1" s="1"/>
  <c r="L426" i="1"/>
  <c r="L418" i="1"/>
  <c r="L381" i="1"/>
  <c r="I471" i="1" s="1"/>
  <c r="K351" i="1"/>
  <c r="L255" i="1"/>
  <c r="I256" i="1"/>
  <c r="I270" i="1" s="1"/>
  <c r="G191" i="1"/>
  <c r="G192" i="1" s="1"/>
  <c r="G467" i="1" s="1"/>
  <c r="H627" i="1" s="1"/>
  <c r="I191" i="1"/>
  <c r="I51" i="1"/>
  <c r="H619" i="1" s="1"/>
  <c r="J619" i="1" s="1"/>
  <c r="G624" i="1"/>
  <c r="F84" i="2"/>
  <c r="F90" i="2" s="1"/>
  <c r="F103" i="2" s="1"/>
  <c r="I168" i="1"/>
  <c r="C84" i="2"/>
  <c r="C90" i="2" s="1"/>
  <c r="F168" i="1"/>
  <c r="C39" i="10" s="1"/>
  <c r="C57" i="2"/>
  <c r="C61" i="2" s="1"/>
  <c r="C62" i="2" s="1"/>
  <c r="F111" i="1"/>
  <c r="F192" i="1" s="1"/>
  <c r="F467" i="1" s="1"/>
  <c r="I111" i="1"/>
  <c r="I192" i="1" s="1"/>
  <c r="G662" i="1"/>
  <c r="I662" i="1" s="1"/>
  <c r="L613" i="1"/>
  <c r="C29" i="10"/>
  <c r="C25" i="10"/>
  <c r="H25" i="13"/>
  <c r="L327" i="1"/>
  <c r="H659" i="1" s="1"/>
  <c r="H663" i="1" s="1"/>
  <c r="L308" i="1"/>
  <c r="E110" i="2"/>
  <c r="E114" i="2" s="1"/>
  <c r="L289" i="1"/>
  <c r="J337" i="1"/>
  <c r="L361" i="1"/>
  <c r="F660" i="1"/>
  <c r="I660" i="1" s="1"/>
  <c r="D126" i="2"/>
  <c r="D127" i="2" s="1"/>
  <c r="C113" i="2"/>
  <c r="C24" i="10"/>
  <c r="C123" i="2"/>
  <c r="G648" i="1"/>
  <c r="J648" i="1" s="1"/>
  <c r="D15" i="13"/>
  <c r="C15" i="13" s="1"/>
  <c r="F661" i="1"/>
  <c r="I661" i="1" s="1"/>
  <c r="H646" i="1"/>
  <c r="C20" i="10"/>
  <c r="C122" i="2"/>
  <c r="C18" i="10"/>
  <c r="C120" i="2"/>
  <c r="D12" i="13"/>
  <c r="C12" i="13" s="1"/>
  <c r="C16" i="10"/>
  <c r="C118" i="2"/>
  <c r="D7" i="13"/>
  <c r="C7" i="13" s="1"/>
  <c r="C117" i="2"/>
  <c r="C15" i="10"/>
  <c r="L246" i="1"/>
  <c r="L228" i="1"/>
  <c r="L256" i="1" s="1"/>
  <c r="L270" i="1" s="1"/>
  <c r="C110" i="2"/>
  <c r="C12" i="10"/>
  <c r="C108" i="2"/>
  <c r="D5" i="13"/>
  <c r="F33" i="13"/>
  <c r="C121" i="2"/>
  <c r="C19" i="10"/>
  <c r="C119" i="2"/>
  <c r="E8" i="13"/>
  <c r="C8" i="13" s="1"/>
  <c r="F50" i="2"/>
  <c r="J616" i="1"/>
  <c r="G160" i="2"/>
  <c r="G159" i="2"/>
  <c r="G156" i="2"/>
  <c r="G155" i="2"/>
  <c r="D144" i="2"/>
  <c r="F102" i="2"/>
  <c r="C77" i="2"/>
  <c r="F77" i="2"/>
  <c r="F80" i="2" s="1"/>
  <c r="C69" i="2"/>
  <c r="F31" i="2"/>
  <c r="D31" i="2"/>
  <c r="D50" i="2" s="1"/>
  <c r="G55" i="2"/>
  <c r="G62" i="2" s="1"/>
  <c r="G103" i="2" s="1"/>
  <c r="J111" i="1"/>
  <c r="J192" i="1" s="1"/>
  <c r="L400" i="1"/>
  <c r="C138" i="2" s="1"/>
  <c r="L336" i="1"/>
  <c r="G51" i="1"/>
  <c r="H617" i="1" s="1"/>
  <c r="J617" i="1" s="1"/>
  <c r="F663" i="1"/>
  <c r="F671" i="1" s="1"/>
  <c r="C4" i="10" s="1"/>
  <c r="L406" i="1"/>
  <c r="C139" i="2" s="1"/>
  <c r="J620" i="1"/>
  <c r="G50" i="2"/>
  <c r="F469" i="1"/>
  <c r="H626" i="1"/>
  <c r="G635" i="1"/>
  <c r="I551" i="1"/>
  <c r="K549" i="1"/>
  <c r="G469" i="1"/>
  <c r="G626" i="1"/>
  <c r="J626" i="1" s="1"/>
  <c r="H628" i="1"/>
  <c r="J628" i="1" s="1"/>
  <c r="J551" i="1"/>
  <c r="H551" i="1"/>
  <c r="K550" i="1"/>
  <c r="K548" i="1"/>
  <c r="K551" i="1" s="1"/>
  <c r="F551" i="1"/>
  <c r="F666" i="1"/>
  <c r="F471" i="1" l="1"/>
  <c r="F473" i="1" s="1"/>
  <c r="F475" i="1" s="1"/>
  <c r="H621" i="1" s="1"/>
  <c r="G631" i="1"/>
  <c r="G629" i="1"/>
  <c r="I467" i="1"/>
  <c r="G645" i="1"/>
  <c r="G630" i="1"/>
  <c r="C80" i="2"/>
  <c r="C103" i="2" s="1"/>
  <c r="C5" i="13"/>
  <c r="D33" i="13"/>
  <c r="D36" i="13" s="1"/>
  <c r="J351" i="1"/>
  <c r="H647" i="1"/>
  <c r="J647" i="1" s="1"/>
  <c r="H666" i="1"/>
  <c r="H671" i="1"/>
  <c r="C6" i="10" s="1"/>
  <c r="J646" i="1"/>
  <c r="G627" i="1"/>
  <c r="J627" i="1" s="1"/>
  <c r="C114" i="2"/>
  <c r="C127" i="2"/>
  <c r="C144" i="2" s="1"/>
  <c r="G471" i="1"/>
  <c r="C27" i="10"/>
  <c r="G634" i="1"/>
  <c r="L337" i="1"/>
  <c r="L351" i="1" s="1"/>
  <c r="D31" i="13"/>
  <c r="C31" i="13" s="1"/>
  <c r="G659" i="1"/>
  <c r="G663" i="1" s="1"/>
  <c r="G666" i="1" s="1"/>
  <c r="C25" i="13"/>
  <c r="H33" i="13"/>
  <c r="L433" i="1"/>
  <c r="J641" i="1"/>
  <c r="L407" i="1"/>
  <c r="E33" i="13"/>
  <c r="D35" i="13" s="1"/>
  <c r="E144" i="2"/>
  <c r="C36" i="10"/>
  <c r="C41" i="10" s="1"/>
  <c r="D39" i="10" s="1"/>
  <c r="H631" i="1"/>
  <c r="J631" i="1" s="1"/>
  <c r="G671" i="1"/>
  <c r="C5" i="10" s="1"/>
  <c r="I473" i="1"/>
  <c r="H635" i="1"/>
  <c r="J635" i="1" s="1"/>
  <c r="D36" i="10"/>
  <c r="D37" i="10"/>
  <c r="I469" i="1"/>
  <c r="I475" i="1" s="1"/>
  <c r="H624" i="1" s="1"/>
  <c r="J624" i="1" s="1"/>
  <c r="H629" i="1"/>
  <c r="H471" i="1" l="1"/>
  <c r="G632" i="1"/>
  <c r="C28" i="10"/>
  <c r="D27" i="10"/>
  <c r="I659" i="1"/>
  <c r="I663" i="1" s="1"/>
  <c r="J645" i="1"/>
  <c r="J629" i="1"/>
  <c r="D38" i="10"/>
  <c r="D40" i="10"/>
  <c r="D35" i="10"/>
  <c r="J467" i="1"/>
  <c r="G636" i="1"/>
  <c r="H645" i="1"/>
  <c r="J471" i="1"/>
  <c r="G637" i="1"/>
  <c r="H634" i="1"/>
  <c r="J634" i="1" s="1"/>
  <c r="G473" i="1"/>
  <c r="G475" i="1" s="1"/>
  <c r="H622" i="1" s="1"/>
  <c r="J622" i="1" s="1"/>
  <c r="J621" i="1"/>
  <c r="D41" i="10"/>
  <c r="H637" i="1" l="1"/>
  <c r="J637" i="1" s="1"/>
  <c r="J473" i="1"/>
  <c r="H630" i="1"/>
  <c r="J630" i="1" s="1"/>
  <c r="J469" i="1"/>
  <c r="J475" i="1" s="1"/>
  <c r="H625" i="1" s="1"/>
  <c r="J625" i="1" s="1"/>
  <c r="H636" i="1"/>
  <c r="J636" i="1" s="1"/>
  <c r="I671" i="1"/>
  <c r="C7" i="10" s="1"/>
  <c r="I666" i="1"/>
  <c r="D20" i="10"/>
  <c r="D22" i="10"/>
  <c r="D21" i="10"/>
  <c r="D11" i="10"/>
  <c r="D13" i="10"/>
  <c r="D24" i="10"/>
  <c r="D17" i="10"/>
  <c r="D18" i="10"/>
  <c r="D23" i="10"/>
  <c r="D16" i="10"/>
  <c r="C30" i="10"/>
  <c r="D26" i="10"/>
  <c r="D10" i="10"/>
  <c r="D19" i="10"/>
  <c r="D25" i="10"/>
  <c r="D15" i="10"/>
  <c r="D12" i="10"/>
  <c r="H632" i="1"/>
  <c r="J632" i="1" s="1"/>
  <c r="H473" i="1"/>
  <c r="H475" i="1" s="1"/>
  <c r="H623" i="1" s="1"/>
  <c r="J623" i="1" s="1"/>
  <c r="D28" i="10" l="1"/>
  <c r="H655" i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<sst xmlns="http://schemas.openxmlformats.org/spreadsheetml/2006/main" count="3952" uniqueCount="915">
  <si>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</si>
  <si>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</si>
  <si>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</si>
  <si>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</si>
  <si>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</si>
  <si>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</si>
  <si>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</si>
  <si>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</si>
  <si>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</si>
  <si>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</si>
  <si>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</si>
  <si>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</si>
  <si>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</si>
  <si>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</si>
  <si>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</si>
  <si>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</si>
  <si>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</si>
  <si>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</si>
  <si>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</si>
  <si>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</si>
  <si>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</si>
  <si>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</si>
  <si>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</si>
  <si>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</si>
  <si>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</si>
  <si>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</si>
  <si>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</si>
  <si>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</si>
  <si>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</si>
  <si>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</si>
  <si>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</si>
  <si>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</si>
  <si>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</si>
  <si>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</si>
  <si>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</si>
  <si>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</si>
  <si>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</si>
  <si>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</si>
  <si>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</si>
  <si>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</si>
  <si>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</si>
  <si>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</si>
  <si>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</si>
  <si>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</si>
  <si>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</si>
  <si>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</si>
  <si>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</si>
  <si>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</si>
  <si>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</si>
  <si>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</si>
  <si>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</si>
  <si>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</si>
  <si>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</si>
  <si>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</si>
  <si>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</si>
  <si>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</si>
  <si>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</si>
  <si>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</si>
  <si>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</si>
  <si>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</si>
  <si>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</si>
  <si>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</si>
  <si>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</si>
  <si>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</si>
  <si>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</si>
  <si>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</si>
  <si>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</si>
  <si>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</si>
  <si>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</si>
  <si>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</si>
  <si>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</si>
  <si>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</si>
  <si>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</si>
  <si>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</si>
  <si>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</si>
  <si>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</si>
  <si>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</si>
  <si>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</si>
  <si>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</si>
  <si>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</si>
  <si>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</si>
  <si>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</si>
  <si>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</si>
  <si>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</si>
  <si>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</si>
  <si>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</si>
  <si>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</si>
  <si>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</si>
  <si>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</si>
  <si>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</si>
  <si>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</si>
  <si>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</si>
  <si>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</si>
  <si>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</si>
  <si>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</si>
  <si>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</si>
  <si>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</si>
  <si>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</si>
  <si>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</si>
  <si>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</si>
  <si>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</si>
  <si>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</si>
  <si>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</si>
  <si>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</si>
  <si>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</si>
  <si>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</si>
  <si>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</si>
  <si>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</si>
  <si>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</si>
  <si>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</si>
  <si>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</si>
  <si>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</si>
  <si>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</si>
  <si>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</si>
  <si>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</si>
  <si>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</si>
  <si>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</si>
  <si>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</si>
  <si>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</si>
  <si>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</si>
  <si>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</si>
  <si>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</si>
  <si>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</si>
  <si>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</si>
  <si>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</si>
  <si>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</si>
  <si>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</si>
  <si>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</si>
  <si>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</si>
  <si>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</si>
  <si>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</si>
  <si>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</si>
  <si>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</si>
  <si>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</si>
  <si>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</si>
  <si>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</si>
  <si>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</si>
  <si>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</si>
  <si>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</si>
  <si>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</si>
  <si>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</si>
  <si>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</si>
  <si>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</si>
  <si>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</si>
  <si>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</si>
  <si>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</si>
  <si>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</si>
  <si>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</si>
  <si>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</si>
  <si>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</si>
  <si>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</si>
  <si>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</si>
  <si>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</si>
  <si>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</si>
  <si>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</si>
  <si>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</si>
  <si>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</si>
  <si>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</si>
  <si>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</si>
  <si>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</si>
  <si>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</si>
  <si>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</si>
  <si>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</si>
  <si>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</si>
  <si>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</si>
  <si>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</si>
  <si>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</si>
  <si>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</si>
  <si>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</si>
  <si>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</si>
  <si>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</si>
  <si>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</si>
  <si>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</si>
  <si>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</si>
  <si>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</si>
  <si>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</si>
  <si>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</si>
  <si>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</si>
  <si>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</si>
  <si>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</si>
  <si>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</si>
  <si>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</si>
  <si>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</si>
  <si>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</si>
  <si>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</si>
  <si>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</si>
  <si>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</si>
  <si>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</si>
  <si>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</si>
  <si>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</si>
  <si>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</si>
  <si>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</si>
  <si>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</si>
  <si>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</si>
  <si>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</si>
  <si>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</si>
  <si>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</si>
  <si>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</si>
  <si>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</si>
  <si>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</si>
  <si>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</si>
  <si>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</si>
  <si>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</si>
  <si>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</si>
  <si>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</si>
  <si>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</si>
  <si>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</si>
  <si>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</si>
  <si>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</si>
  <si>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</si>
  <si>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</si>
  <si>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</si>
  <si>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</si>
  <si>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</si>
  <si>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</si>
  <si>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</si>
  <si>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</si>
  <si>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</si>
  <si>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</si>
  <si>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</si>
  <si>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</si>
  <si>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</si>
  <si>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</si>
  <si>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</si>
  <si>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</si>
  <si>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</si>
  <si>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</si>
  <si>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</si>
  <si>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</si>
  <si>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</si>
  <si>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</si>
  <si>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</si>
  <si>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</si>
  <si>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</si>
  <si>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</si>
  <si>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</si>
  <si>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</si>
  <si>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</si>
  <si>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</si>
  <si>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</si>
  <si>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</si>
  <si>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</si>
  <si>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</si>
  <si>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</si>
  <si>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</si>
  <si>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</si>
  <si>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</si>
  <si>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</si>
  <si>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</si>
  <si>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</si>
  <si>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</si>
  <si>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</si>
  <si>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</si>
  <si>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</si>
  <si>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</si>
  <si>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</si>
  <si>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</si>
  <si>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</si>
  <si>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</si>
  <si>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</si>
  <si>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</si>
  <si>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</si>
  <si>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</si>
  <si>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</si>
  <si>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</si>
  <si>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</si>
  <si>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</si>
  <si>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</si>
  <si>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</si>
  <si>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</si>
  <si>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</si>
  <si>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</si>
  <si>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</si>
  <si>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</si>
  <si>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</si>
  <si>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</si>
  <si>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</si>
  <si>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</si>
  <si>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</si>
  <si>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</si>
  <si>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</si>
  <si>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</si>
  <si>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</si>
  <si>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</si>
  <si>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</si>
  <si>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</si>
  <si>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</si>
  <si>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</si>
  <si>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</si>
  <si>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</si>
  <si>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</si>
  <si>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</si>
  <si>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</si>
  <si>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</si>
  <si>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</si>
  <si>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</si>
  <si>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</si>
  <si>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</si>
  <si>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</si>
  <si>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</si>
  <si>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</si>
  <si>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</si>
  <si>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</si>
  <si>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</si>
  <si>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</si>
  <si>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</si>
  <si>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</si>
  <si>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</si>
  <si>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</si>
  <si>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</si>
  <si>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</si>
  <si>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</si>
  <si>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</si>
  <si>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</si>
  <si>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</si>
  <si>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</si>
  <si>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</si>
  <si>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</si>
  <si>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</si>
  <si>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</si>
  <si>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</si>
  <si>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</si>
  <si>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</si>
  <si>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</si>
  <si>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</si>
  <si>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</si>
  <si>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</si>
  <si>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</si>
  <si>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</si>
  <si>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</si>
  <si>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</si>
  <si>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</si>
  <si>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</si>
  <si>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</si>
  <si>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</si>
  <si>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</si>
  <si>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</si>
  <si>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</si>
  <si>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</si>
  <si>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</si>
  <si>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</si>
  <si>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</si>
  <si>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</si>
  <si>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</si>
  <si>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</si>
  <si>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</si>
  <si>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</si>
  <si>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</si>
  <si>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</si>
  <si>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</si>
  <si>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</si>
  <si>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</si>
  <si>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</si>
  <si>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</si>
  <si>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</si>
  <si>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</si>
  <si>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</si>
  <si>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</si>
  <si>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</si>
  <si>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</si>
  <si>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</si>
  <si>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</si>
  <si>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</si>
  <si>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</si>
  <si>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</si>
  <si>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</si>
  <si>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</si>
  <si>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</si>
  <si>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</si>
  <si>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</si>
  <si>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</si>
  <si>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</si>
  <si>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</si>
  <si>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</si>
  <si>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</si>
  <si>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</si>
  <si>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</si>
  <si>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</si>
  <si>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</si>
  <si>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</si>
  <si>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</si>
  <si>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</si>
  <si>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</si>
  <si>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</si>
  <si>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</si>
  <si>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</si>
  <si>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</si>
  <si>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</si>
  <si>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</si>
  <si>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</si>
  <si>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</si>
  <si>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</si>
  <si>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</si>
  <si>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</si>
  <si>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</si>
  <si>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</si>
  <si>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</si>
  <si>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</si>
  <si>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</si>
  <si>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</si>
  <si>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</si>
  <si>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</si>
  <si>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</si>
  <si>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</si>
  <si>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</si>
  <si>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</si>
  <si>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</si>
  <si>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</si>
  <si>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</si>
  <si>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</si>
  <si>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</si>
  <si>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</si>
  <si>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</si>
  <si>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</si>
  <si>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</si>
  <si>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</si>
  <si>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</si>
  <si>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</si>
  <si>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</si>
  <si>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</si>
  <si>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</si>
  <si>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</si>
  <si>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</si>
  <si>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</si>
  <si>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</si>
  <si>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</si>
  <si>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</si>
  <si>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</si>
  <si>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</si>
  <si>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</si>
  <si>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</si>
  <si>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</si>
  <si>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</si>
  <si>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</si>
  <si>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</si>
  <si>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</si>
  <si>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</si>
  <si>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</si>
  <si>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</si>
  <si>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</si>
  <si>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</si>
  <si>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</si>
  <si>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</si>
  <si>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</si>
  <si>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</si>
  <si>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</si>
  <si>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</si>
  <si>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</si>
  <si>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</si>
  <si>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</si>
  <si>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</si>
  <si>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</si>
  <si>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</si>
  <si>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</si>
  <si>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</si>
  <si>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</si>
  <si>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</si>
  <si>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</si>
  <si>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</si>
  <si>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</si>
  <si>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</si>
  <si>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</si>
  <si>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</si>
  <si>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</si>
  <si>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</si>
  <si>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</si>
  <si>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</si>
  <si>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</si>
  <si>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</si>
  <si>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</si>
  <si>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</si>
  <si>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</si>
  <si>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</si>
  <si>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</si>
  <si>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</si>
  <si>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</si>
  <si>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</si>
  <si>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</si>
  <si>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</si>
  <si>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</si>
  <si>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</si>
  <si>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</si>
  <si>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</si>
  <si>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</si>
  <si>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</si>
  <si>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</si>
  <si>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</si>
  <si>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</si>
  <si>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</si>
  <si>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</si>
  <si>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</si>
  <si>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</si>
  <si>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</si>
  <si>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</si>
  <si>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</si>
  <si>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</si>
  <si>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</si>
  <si>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</si>
  <si>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</si>
  <si>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</si>
  <si>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</si>
  <si>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</si>
  <si>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</si>
  <si>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</si>
  <si>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</si>
  <si>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</si>
  <si>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</si>
  <si>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</si>
  <si>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</si>
  <si>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</si>
  <si>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</si>
  <si>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</si>
  <si>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</si>
  <si>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</si>
  <si>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</si>
  <si>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</si>
  <si>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</si>
  <si>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</si>
  <si>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</si>
  <si>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</si>
  <si>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</si>
  <si>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</si>
  <si>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</si>
  <si>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</si>
  <si>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</si>
  <si>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</si>
  <si>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</si>
  <si>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</si>
  <si>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</si>
  <si>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</si>
  <si>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</si>
  <si>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</si>
  <si>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</si>
  <si>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</si>
  <si>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</si>
  <si>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</si>
  <si>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</si>
  <si>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</si>
  <si>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</si>
  <si>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</si>
  <si>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</si>
  <si>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</si>
  <si>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</si>
  <si>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</si>
  <si>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</si>
  <si>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</si>
  <si>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</si>
  <si>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</si>
  <si>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</si>
  <si>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</si>
  <si>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</si>
  <si>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</si>
  <si>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</si>
  <si>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</si>
  <si>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</si>
  <si>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</si>
  <si>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</si>
  <si>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</si>
  <si>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</si>
  <si>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</si>
  <si>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</si>
  <si>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</si>
  <si>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</si>
  <si>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</si>
  <si>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</si>
  <si>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</si>
  <si>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</si>
  <si>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</si>
  <si>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</si>
  <si>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</si>
  <si>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</si>
  <si>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</si>
  <si>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</si>
  <si>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</si>
  <si>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</si>
  <si>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</si>
  <si>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</si>
  <si>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</si>
  <si>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</si>
  <si>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</si>
  <si>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</si>
  <si>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</si>
  <si>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</si>
  <si>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</si>
  <si>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</si>
  <si>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</si>
  <si>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</si>
  <si>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</si>
  <si>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</si>
  <si>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</si>
  <si>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</si>
  <si>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</si>
  <si>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</si>
  <si>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</si>
  <si>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</si>
  <si>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</si>
  <si>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</si>
  <si>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</si>
  <si>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</si>
  <si>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</si>
  <si>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</si>
  <si>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</si>
  <si>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</si>
  <si>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</si>
  <si>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</si>
  <si>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</si>
  <si>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</si>
  <si>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</si>
  <si>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</si>
  <si>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</si>
  <si>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</si>
  <si>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</si>
  <si>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</si>
  <si>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</si>
  <si>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</si>
  <si>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</si>
  <si>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</si>
  <si>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</si>
  <si>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</si>
  <si>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</si>
  <si>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</si>
  <si>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</si>
  <si>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</si>
  <si>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</si>
  <si>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</si>
  <si>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</si>
  <si>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</si>
  <si>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</si>
  <si>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</si>
  <si>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</si>
  <si>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</si>
  <si>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</si>
  <si>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</si>
  <si>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</si>
  <si>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</si>
  <si>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</si>
  <si>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</si>
  <si>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</si>
  <si>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</si>
  <si>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</si>
  <si>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</si>
  <si>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</si>
  <si>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</si>
  <si>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</si>
  <si>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</si>
  <si>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</si>
  <si>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</si>
  <si>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</si>
  <si>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</si>
  <si>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</si>
  <si>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</si>
  <si>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</si>
  <si>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</si>
  <si>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</si>
  <si>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</si>
  <si>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</si>
  <si>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</si>
  <si>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</si>
  <si>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</si>
  <si>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</si>
  <si>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</si>
  <si>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</si>
  <si>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</si>
  <si>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</si>
  <si>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</si>
  <si>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</si>
  <si>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</si>
  <si>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</si>
  <si>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</si>
  <si>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</si>
  <si>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</si>
  <si>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</si>
  <si>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</si>
  <si>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</si>
  <si>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</si>
  <si>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</si>
  <si>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</si>
  <si>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</si>
  <si>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</si>
  <si>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</si>
  <si>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</si>
  <si>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</si>
  <si>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</si>
  <si>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</si>
  <si>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</si>
  <si>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</si>
  <si>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</si>
  <si>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</si>
  <si>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</si>
  <si>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</si>
  <si>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</si>
  <si>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</si>
  <si>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</si>
  <si>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</si>
  <si>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</si>
  <si>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</si>
  <si>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</si>
  <si>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</si>
  <si>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</si>
  <si>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</si>
  <si>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</si>
  <si>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</si>
  <si>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</si>
  <si>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</si>
  <si>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</si>
  <si>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</si>
  <si>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</si>
  <si>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</si>
  <si>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</si>
  <si>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</si>
  <si>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</si>
  <si>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</si>
  <si>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</si>
  <si>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</si>
  <si>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</si>
  <si>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</si>
  <si>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</si>
  <si>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</si>
  <si>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</si>
  <si>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</si>
  <si>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</si>
  <si>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</si>
  <si>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</si>
  <si>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</si>
  <si>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</si>
  <si>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</si>
  <si>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</si>
  <si>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</si>
  <si>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</si>
  <si>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</si>
  <si>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</si>
  <si>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</si>
  <si>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</si>
  <si>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</si>
  <si>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</si>
  <si>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</si>
  <si>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</si>
  <si>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</si>
  <si>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</si>
  <si>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</si>
  <si>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</si>
  <si>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</si>
  <si>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</si>
  <si>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</si>
  <si>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</si>
  <si>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</si>
  <si>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</si>
  <si>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</si>
  <si>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</si>
  <si>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</si>
  <si>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</si>
  <si>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</si>
  <si>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</si>
  <si>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</si>
  <si>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</si>
  <si>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</si>
  <si>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</si>
  <si>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</si>
  <si>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</si>
  <si>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</si>
  <si>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</si>
  <si>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</si>
  <si>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</si>
  <si>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</si>
  <si>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</si>
  <si>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</si>
  <si>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</si>
  <si>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</si>
  <si>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</si>
  <si>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</si>
  <si>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</si>
  <si>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</si>
  <si>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</si>
  <si>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</si>
  <si>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</si>
  <si>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</si>
  <si>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</si>
  <si>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</si>
  <si>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</si>
  <si>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</si>
  <si>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</si>
  <si>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</si>
  <si>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</si>
  <si>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</si>
  <si>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</si>
  <si>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</si>
  <si>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</si>
  <si>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</si>
  <si>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</si>
  <si>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</si>
  <si>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</si>
  <si>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</si>
  <si>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</si>
  <si>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</si>
  <si>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</si>
  <si>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</si>
  <si>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</si>
  <si>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</si>
  <si>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</si>
  <si>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</si>
  <si>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</si>
  <si>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</si>
  <si>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</si>
  <si>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</si>
  <si>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</si>
  <si>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</si>
  <si>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</si>
  <si>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</si>
  <si>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</si>
  <si>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</si>
  <si>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</si>
  <si>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</si>
  <si>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</si>
  <si>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</si>
  <si>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</si>
  <si>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</si>
  <si>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</si>
  <si>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</si>
  <si>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</si>
  <si>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</si>
  <si>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</si>
  <si>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</si>
  <si>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</si>
  <si>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</si>
  <si>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</si>
  <si>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</si>
  <si>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</si>
  <si>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</si>
  <si>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</si>
  <si>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</si>
  <si>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</si>
  <si>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</si>
  <si>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</si>
  <si>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</si>
  <si>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</si>
  <si>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</si>
  <si>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</si>
  <si>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</si>
  <si>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</si>
  <si>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</si>
  <si>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</si>
  <si>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</si>
  <si>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</si>
  <si>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</si>
  <si>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</si>
  <si>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</si>
  <si>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</si>
  <si>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</si>
  <si>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</si>
  <si>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</si>
  <si>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</si>
  <si>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</si>
  <si>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</si>
  <si>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</si>
  <si>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</si>
  <si>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</si>
  <si>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</si>
  <si>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</si>
  <si>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</si>
  <si>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</si>
  <si>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</si>
  <si>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</si>
  <si>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</si>
  <si>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</si>
  <si>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</si>
  <si>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</si>
  <si>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</si>
  <si>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</si>
  <si>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</si>
  <si>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</si>
  <si>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</si>
  <si>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</si>
  <si>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</si>
  <si>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</si>
  <si>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</si>
  <si>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</si>
  <si>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</si>
  <si>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</si>
  <si>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</si>
  <si>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</si>
  <si>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</si>
  <si>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</si>
  <si>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</si>
  <si>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</si>
  <si>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</si>
  <si>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</si>
  <si>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</si>
  <si>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</si>
  <si>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</si>
  <si>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</si>
  <si>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</si>
  <si>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</si>
  <si>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</si>
  <si>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</si>
  <si>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</si>
  <si>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</si>
  <si>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</si>
  <si>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</si>
  <si>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</si>
  <si>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</si>
  <si>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</si>
  <si>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</si>
  <si>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</si>
  <si>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</si>
  <si>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</si>
  <si>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</si>
  <si>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</si>
  <si>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</si>
  <si>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</si>
  <si>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CARPENTER TRUST</t>
  </si>
  <si>
    <t>01/20</t>
  </si>
  <si>
    <t>12/99</t>
  </si>
  <si>
    <t>PITTSFIELD SCHOOL DISTRICT</t>
  </si>
  <si>
    <t xml:space="preserve">Acct recorded in Spec Rev funds changed to </t>
  </si>
  <si>
    <t>recorded in Trust/Agency funds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</si>
</sst>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Users\Ronald.M.Leclerc\AppData\Local\Microsoft\Windows\Temporary%20Internet%20Files\Content.Outlook\T4NB5PGT\DOE-25\FY2011-2012\Final\TOT08.xlsx" TargetMode="External"/><Relationship Id="rId13" Type="http://schemas.openxmlformats.org/officeDocument/2006/relationships/externalLinkPath" Target="file:///C:\Users\Ronald.M.Leclerc\AppData\Local\Microsoft\Windows\Temporary%20Internet%20Files\Content.Outlook\T4NB5PGT\DOE-25\FY2011-2012\Final\TOT13.xlsx" TargetMode="External"/><Relationship Id="rId18" Type="http://schemas.openxmlformats.org/officeDocument/2006/relationships/externalLinkPath" Target="file:///C:\Users\Ronald.M.Leclerc\AppData\Local\Microsoft\Windows\Temporary%20Internet%20Files\Content.Outlook\T4NB5PGT\DOE-25\FY2011-2012\Final\TOT18.xlsx" TargetMode="External"/><Relationship Id="rId3" Type="http://schemas.openxmlformats.org/officeDocument/2006/relationships/externalLinkPath" Target="file:///C:\Users\Ronald.M.Leclerc\AppData\Local\Microsoft\Windows\Temporary%20Internet%20Files\Content.Outlook\T4NB5PGT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Users\Ronald.M.Leclerc\AppData\Local\Microsoft\Windows\Temporary%20Internet%20Files\Content.Outlook\T4NB5PGT\DOE-25\FY2011-2012\Final\TOT07.xlsx" TargetMode="External"/><Relationship Id="rId12" Type="http://schemas.openxmlformats.org/officeDocument/2006/relationships/externalLinkPath" Target="file:///C:\Users\Ronald.M.Leclerc\AppData\Local\Microsoft\Windows\Temporary%20Internet%20Files\Content.Outlook\T4NB5PGT\DOE-25\FY2011-2012\Final\TOT12.xlsx" TargetMode="External"/><Relationship Id="rId17" Type="http://schemas.openxmlformats.org/officeDocument/2006/relationships/externalLinkPath" Target="file:///C:\Users\Ronald.M.Leclerc\AppData\Local\Microsoft\Windows\Temporary%20Internet%20Files\Content.Outlook\T4NB5PGT\DOE-25\FY2011-2012\Final\TOT17.xlsx" TargetMode="External"/><Relationship Id="rId2" Type="http://schemas.openxmlformats.org/officeDocument/2006/relationships/externalLinkPath" Target="file:///C:\Users\Ronald.M.Leclerc\AppData\Local\Microsoft\Windows\Temporary%20Internet%20Files\Content.Outlook\T4NB5PGT\DOE-25\FY2011-2012\Final\TOT02.xlsx" TargetMode="External"/><Relationship Id="rId16" Type="http://schemas.openxmlformats.org/officeDocument/2006/relationships/externalLinkPath" Target="file:///C:\Users\Ronald.M.Leclerc\AppData\Local\Microsoft\Windows\Temporary%20Internet%20Files\Content.Outlook\T4NB5PGT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Users\Ronald.M.Leclerc\AppData\Local\Microsoft\Windows\Temporary%20Internet%20Files\Content.Outlook\T4NB5PGT\DOE-25\FY2011-2012\Final\TOT01.xlsx" TargetMode="External"/><Relationship Id="rId6" Type="http://schemas.openxmlformats.org/officeDocument/2006/relationships/externalLinkPath" Target="file:///C:\Users\Ronald.M.Leclerc\AppData\Local\Microsoft\Windows\Temporary%20Internet%20Files\Content.Outlook\T4NB5PGT\DOE-25\FY2011-2012\Final\TOT06.xlsx" TargetMode="External"/><Relationship Id="rId11" Type="http://schemas.openxmlformats.org/officeDocument/2006/relationships/externalLinkPath" Target="file:///C:\Users\Ronald.M.Leclerc\AppData\Local\Microsoft\Windows\Temporary%20Internet%20Files\Content.Outlook\T4NB5PGT\DOE-25\FY2011-2012\Final\TOT11.xlsx" TargetMode="External"/><Relationship Id="rId5" Type="http://schemas.openxmlformats.org/officeDocument/2006/relationships/externalLinkPath" Target="file:///C:\Users\Ronald.M.Leclerc\AppData\Local\Microsoft\Windows\Temporary%20Internet%20Files\Content.Outlook\T4NB5PGT\DOE-25\FY2011-2012\Final\TOT05.xlsx" TargetMode="External"/><Relationship Id="rId15" Type="http://schemas.openxmlformats.org/officeDocument/2006/relationships/externalLinkPath" Target="file:///C:\Users\Ronald.M.Leclerc\AppData\Local\Microsoft\Windows\Temporary%20Internet%20Files\Content.Outlook\T4NB5PGT\DOE-25\FY2011-2012\Final\TOT15.xlsx" TargetMode="External"/><Relationship Id="rId10" Type="http://schemas.openxmlformats.org/officeDocument/2006/relationships/externalLinkPath" Target="file:///C:\Users\Ronald.M.Leclerc\AppData\Local\Microsoft\Windows\Temporary%20Internet%20Files\Content.Outlook\T4NB5PGT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Users\Ronald.M.Leclerc\AppData\Local\Microsoft\Windows\Temporary%20Internet%20Files\Content.Outlook\T4NB5PGT\DOE-25\FY2011-2012\Final\TOT04.xlsx" TargetMode="External"/><Relationship Id="rId9" Type="http://schemas.openxmlformats.org/officeDocument/2006/relationships/externalLinkPath" Target="file:///C:\Users\Ronald.M.Leclerc\AppData\Local\Microsoft\Windows\Temporary%20Internet%20Files\Content.Outlook\T4NB5PGT\DOE-25\FY2011-2012\Final\TOT09.xlsx" TargetMode="External"/><Relationship Id="rId14" Type="http://schemas.openxmlformats.org/officeDocument/2006/relationships/externalLinkPath" Target="file:///C:\Users\Ronald.M.Leclerc\AppData\Local\Microsoft\Windows\Temporary%20Internet%20Files\Content.Outlook\T4NB5PGT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5" t="s">
        <v>912</v>
      </c>
      <c r="B2" s="21">
        <v>439</v>
      </c>
      <c r="C2" s="21">
        <v>439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4" t="s">
        <v>281</v>
      </c>
      <c r="G6" s="224" t="s">
        <v>282</v>
      </c>
      <c r="H6" s="224" t="s">
        <v>283</v>
      </c>
      <c r="I6" s="224" t="s">
        <v>284</v>
      </c>
      <c r="J6" s="224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4"/>
      <c r="G7" s="225"/>
      <c r="H7" s="224" t="s">
        <v>772</v>
      </c>
      <c r="I7" s="225"/>
      <c r="J7" s="225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790456.49</v>
      </c>
      <c r="G9" s="18">
        <v>15132.22</v>
      </c>
      <c r="H9" s="18"/>
      <c r="I9" s="18"/>
      <c r="J9" s="67">
        <f>SUM(I438)</f>
        <v>0</v>
      </c>
      <c r="K9" s="24" t="s">
        <v>289</v>
      </c>
      <c r="L9" s="24" t="s">
        <v>289</v>
      </c>
      <c r="M9" s="8"/>
      <c r="N9" s="269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191847.42</v>
      </c>
      <c r="K10" s="24" t="s">
        <v>289</v>
      </c>
      <c r="L10" s="24" t="s">
        <v>289</v>
      </c>
      <c r="M10" s="8"/>
      <c r="N10" s="269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69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229065.25</v>
      </c>
      <c r="G12" s="18">
        <v>230</v>
      </c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  <c r="N12" s="269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34233.25</v>
      </c>
      <c r="G13" s="18">
        <v>39219.78</v>
      </c>
      <c r="H13" s="18">
        <v>344061.07</v>
      </c>
      <c r="I13" s="18"/>
      <c r="J13" s="67">
        <f>SUM(I441)</f>
        <v>340762.98000000004</v>
      </c>
      <c r="K13" s="24" t="s">
        <v>289</v>
      </c>
      <c r="L13" s="24" t="s">
        <v>289</v>
      </c>
      <c r="M13" s="8"/>
      <c r="N13" s="269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23236.57</v>
      </c>
      <c r="G14" s="18">
        <v>280.5</v>
      </c>
      <c r="H14" s="18"/>
      <c r="I14" s="18">
        <v>19753.46</v>
      </c>
      <c r="J14" s="67">
        <f>SUM(I442)</f>
        <v>0</v>
      </c>
      <c r="K14" s="24" t="s">
        <v>289</v>
      </c>
      <c r="L14" s="24" t="s">
        <v>289</v>
      </c>
      <c r="M14" s="8"/>
      <c r="N14" s="269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69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4282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69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69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69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1076991.56</v>
      </c>
      <c r="G19" s="41">
        <f>SUM(G9:G18)</f>
        <v>59144.5</v>
      </c>
      <c r="H19" s="41">
        <f>SUM(H9:H18)</f>
        <v>344061.07</v>
      </c>
      <c r="I19" s="41">
        <f>SUM(I9:I18)</f>
        <v>19753.46</v>
      </c>
      <c r="J19" s="41">
        <f>SUM(J9:J18)</f>
        <v>532610.4</v>
      </c>
      <c r="K19" s="45" t="s">
        <v>289</v>
      </c>
      <c r="L19" s="45" t="s">
        <v>289</v>
      </c>
      <c r="M19" s="8"/>
      <c r="N19" s="269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69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69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13163.25</v>
      </c>
      <c r="G22" s="18">
        <v>33881.980000000003</v>
      </c>
      <c r="H22" s="18">
        <v>175659.81</v>
      </c>
      <c r="I22" s="18">
        <v>19753.46</v>
      </c>
      <c r="J22" s="67">
        <f>SUM(I447)</f>
        <v>0</v>
      </c>
      <c r="K22" s="24" t="s">
        <v>289</v>
      </c>
      <c r="L22" s="24" t="s">
        <v>289</v>
      </c>
      <c r="M22" s="8"/>
      <c r="N22" s="269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69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55529.24</v>
      </c>
      <c r="G24" s="18">
        <v>25003</v>
      </c>
      <c r="H24" s="18">
        <v>30099.599999999999</v>
      </c>
      <c r="I24" s="18"/>
      <c r="J24" s="67">
        <f>SUM(I449)</f>
        <v>0</v>
      </c>
      <c r="K24" s="24" t="s">
        <v>289</v>
      </c>
      <c r="L24" s="24" t="s">
        <v>289</v>
      </c>
      <c r="M24" s="8"/>
      <c r="N24" s="269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69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69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69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623073.93999999994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69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69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>
        <v>138301.66</v>
      </c>
      <c r="I30" s="18"/>
      <c r="J30" s="24" t="s">
        <v>289</v>
      </c>
      <c r="K30" s="24" t="s">
        <v>289</v>
      </c>
      <c r="L30" s="24" t="s">
        <v>289</v>
      </c>
      <c r="M30" s="8"/>
      <c r="N30" s="269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69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691766.42999999993</v>
      </c>
      <c r="G32" s="41">
        <f>SUM(G22:G31)</f>
        <v>58884.98</v>
      </c>
      <c r="H32" s="41">
        <f>SUM(H22:H31)</f>
        <v>344061.07</v>
      </c>
      <c r="I32" s="41">
        <f>SUM(I22:I31)</f>
        <v>19753.46</v>
      </c>
      <c r="J32" s="41">
        <f>SUM(J22:J31)</f>
        <v>0</v>
      </c>
      <c r="K32" s="45" t="s">
        <v>289</v>
      </c>
      <c r="L32" s="45" t="s">
        <v>289</v>
      </c>
      <c r="M32" s="8"/>
      <c r="N32" s="269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69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69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4282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69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69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191847.42</v>
      </c>
      <c r="K37" s="24" t="s">
        <v>289</v>
      </c>
      <c r="L37" s="24" t="s">
        <v>289</v>
      </c>
      <c r="M37" s="8"/>
      <c r="N37" s="269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69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69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69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69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69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69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100000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69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69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69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>
        <v>-4022.48</v>
      </c>
      <c r="H47" s="18"/>
      <c r="I47" s="18"/>
      <c r="J47" s="13">
        <f>SUM(I458)</f>
        <v>340762.98000000004</v>
      </c>
      <c r="K47" s="24" t="s">
        <v>289</v>
      </c>
      <c r="L47" s="24" t="s">
        <v>289</v>
      </c>
      <c r="M47" s="8"/>
      <c r="N47" s="269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  <c r="N48" s="269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285225.13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69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385225.13</v>
      </c>
      <c r="G50" s="41">
        <f>SUM(G35:G49)</f>
        <v>259.52</v>
      </c>
      <c r="H50" s="41">
        <f>SUM(H35:H49)</f>
        <v>0</v>
      </c>
      <c r="I50" s="41">
        <f>SUM(I35:I49)</f>
        <v>0</v>
      </c>
      <c r="J50" s="41">
        <f>SUM(J35:J49)</f>
        <v>532610.4</v>
      </c>
      <c r="K50" s="45" t="s">
        <v>289</v>
      </c>
      <c r="L50" s="45" t="s">
        <v>289</v>
      </c>
      <c r="N50" s="18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1076991.56</v>
      </c>
      <c r="G51" s="41">
        <f>G50+G32</f>
        <v>59144.5</v>
      </c>
      <c r="H51" s="41">
        <f>H50+H32</f>
        <v>344061.07</v>
      </c>
      <c r="I51" s="41">
        <f>I50+I32</f>
        <v>19753.46</v>
      </c>
      <c r="J51" s="41">
        <f>J50+J32</f>
        <v>532610.4</v>
      </c>
      <c r="K51" s="45" t="s">
        <v>289</v>
      </c>
      <c r="L51" s="45" t="s">
        <v>289</v>
      </c>
      <c r="M51" s="8"/>
      <c r="N51" s="269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69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69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69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69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4150099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69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69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0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4150099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0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69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69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69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69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0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69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69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69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11352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69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69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69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69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69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69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69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69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69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18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11352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69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69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69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69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69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69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69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69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69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69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69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69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69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69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69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69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69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354.04</v>
      </c>
      <c r="G95" s="18">
        <v>13.73</v>
      </c>
      <c r="H95" s="18"/>
      <c r="I95" s="18"/>
      <c r="J95" s="18">
        <v>5009.46</v>
      </c>
      <c r="K95" s="24" t="s">
        <v>289</v>
      </c>
      <c r="L95" s="24" t="s">
        <v>289</v>
      </c>
      <c r="M95" s="8"/>
      <c r="N95" s="269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107397.46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69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69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69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69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100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69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>
        <v>774964.67</v>
      </c>
      <c r="I101" s="18"/>
      <c r="J101" s="18"/>
      <c r="K101" s="24" t="s">
        <v>289</v>
      </c>
      <c r="L101" s="24" t="s">
        <v>289</v>
      </c>
      <c r="M101" s="8"/>
      <c r="N101" s="269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69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69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69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69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69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69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69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/>
      <c r="G109" s="18"/>
      <c r="H109" s="18"/>
      <c r="I109" s="18"/>
      <c r="J109" s="18">
        <v>19351.59</v>
      </c>
      <c r="K109" s="24" t="s">
        <v>289</v>
      </c>
      <c r="L109" s="24" t="s">
        <v>289</v>
      </c>
      <c r="M109" s="8"/>
      <c r="N109" s="269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454.04</v>
      </c>
      <c r="G110" s="41">
        <f>SUM(G95:G109)</f>
        <v>107411.19</v>
      </c>
      <c r="H110" s="41">
        <f>SUM(H95:H109)</f>
        <v>774964.67</v>
      </c>
      <c r="I110" s="41">
        <f>SUM(I95:I109)</f>
        <v>0</v>
      </c>
      <c r="J110" s="41">
        <f>SUM(J95:J109)</f>
        <v>24361.05</v>
      </c>
      <c r="K110" s="45" t="s">
        <v>289</v>
      </c>
      <c r="L110" s="45" t="s">
        <v>289</v>
      </c>
      <c r="N110" s="18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4161905.04</v>
      </c>
      <c r="G111" s="41">
        <f>G59+G110</f>
        <v>107411.19</v>
      </c>
      <c r="H111" s="41">
        <f>H59+H78+H93+H110</f>
        <v>774964.67</v>
      </c>
      <c r="I111" s="41">
        <f>I59+I110</f>
        <v>0</v>
      </c>
      <c r="J111" s="41">
        <f>J59+J110</f>
        <v>24361.05</v>
      </c>
      <c r="K111" s="45" t="s">
        <v>289</v>
      </c>
      <c r="L111" s="45" t="s">
        <v>289</v>
      </c>
      <c r="M111" s="8"/>
      <c r="N111" s="269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69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69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69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69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4202053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69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579210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69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69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69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4781263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69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69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97763.27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69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69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69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231647.04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69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69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4172.6499999999996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69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69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69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69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3451.1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69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69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69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69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333582.96000000002</v>
      </c>
      <c r="G135" s="41">
        <f>SUM(G122:G134)</f>
        <v>3451.1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69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69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69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69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5114845.96</v>
      </c>
      <c r="G139" s="41">
        <f>G120+SUM(G135:G136)</f>
        <v>3451.1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69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69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69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3" t="s">
        <v>772</v>
      </c>
      <c r="I142" s="16" t="s">
        <v>284</v>
      </c>
      <c r="J142" s="16" t="s">
        <v>285</v>
      </c>
      <c r="K142" s="20"/>
      <c r="L142" s="20"/>
      <c r="M142" s="8"/>
      <c r="N142" s="269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69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69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>
        <v>1450.96</v>
      </c>
      <c r="I145" s="18"/>
      <c r="J145" s="24" t="s">
        <v>289</v>
      </c>
      <c r="K145" s="24" t="s">
        <v>289</v>
      </c>
      <c r="L145" s="24" t="s">
        <v>289</v>
      </c>
      <c r="M145" s="8"/>
      <c r="N145" s="269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1450.96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69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69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69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69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69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69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69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1052325.5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69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68842.5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69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69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69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190457.07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69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176425.71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69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130857.05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69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69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130857.05</v>
      </c>
      <c r="G161" s="41">
        <f>SUM(G149:G160)</f>
        <v>190457.07</v>
      </c>
      <c r="H161" s="41">
        <f>SUM(H149:H160)</f>
        <v>1297593.71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69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>
        <v>26306.33</v>
      </c>
      <c r="I162" s="18"/>
      <c r="J162" s="24" t="s">
        <v>289</v>
      </c>
      <c r="K162" s="24" t="s">
        <v>289</v>
      </c>
      <c r="L162" s="24" t="s">
        <v>289</v>
      </c>
      <c r="M162" s="8"/>
      <c r="N162" s="269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69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69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69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69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69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130857.05</v>
      </c>
      <c r="G168" s="41">
        <f>G146+G161+SUM(G162:G167)</f>
        <v>190457.07</v>
      </c>
      <c r="H168" s="41">
        <f>H146+H161+SUM(H162:H167)</f>
        <v>1325351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69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69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69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3" t="s">
        <v>772</v>
      </c>
      <c r="I171" s="16" t="s">
        <v>284</v>
      </c>
      <c r="J171" s="16" t="s">
        <v>285</v>
      </c>
      <c r="K171" s="20"/>
      <c r="L171" s="20"/>
      <c r="M171" s="8"/>
      <c r="N171" s="269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69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69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69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69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69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69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>
        <v>100000</v>
      </c>
      <c r="K178" s="24" t="s">
        <v>289</v>
      </c>
      <c r="L178" s="24" t="s">
        <v>289</v>
      </c>
      <c r="M178" s="8"/>
      <c r="N178" s="269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69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>
        <v>10299.61</v>
      </c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69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69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10299.61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100000</v>
      </c>
      <c r="K182" s="45" t="s">
        <v>289</v>
      </c>
      <c r="L182" s="45" t="s">
        <v>289</v>
      </c>
      <c r="M182" s="8"/>
      <c r="N182" s="269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69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>
        <v>47293.46</v>
      </c>
      <c r="J184" s="24" t="s">
        <v>289</v>
      </c>
      <c r="K184" s="24" t="s">
        <v>289</v>
      </c>
      <c r="L184" s="24" t="s">
        <v>289</v>
      </c>
      <c r="M184" s="8"/>
      <c r="N184" s="269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69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18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47293.46</v>
      </c>
      <c r="J187" s="45" t="s">
        <v>289</v>
      </c>
      <c r="K187" s="45" t="s">
        <v>289</v>
      </c>
      <c r="L187" s="45" t="s">
        <v>289</v>
      </c>
      <c r="N187" s="18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69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69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69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10299.61</v>
      </c>
      <c r="G191" s="41">
        <f>G182+SUM(G187:G190)</f>
        <v>0</v>
      </c>
      <c r="H191" s="41">
        <f>+H182+SUM(H187:H190)</f>
        <v>0</v>
      </c>
      <c r="I191" s="41">
        <f>I176+I182+SUM(I187:I190)</f>
        <v>47293.46</v>
      </c>
      <c r="J191" s="41">
        <f>J182</f>
        <v>100000</v>
      </c>
      <c r="K191" s="45" t="s">
        <v>289</v>
      </c>
      <c r="L191" s="45" t="s">
        <v>289</v>
      </c>
      <c r="M191" s="8"/>
      <c r="N191" s="269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9417907.6600000001</v>
      </c>
      <c r="G192" s="47">
        <f>G111+G139+G168+G191</f>
        <v>301319.36</v>
      </c>
      <c r="H192" s="47">
        <f>H111+H139+H168+H191</f>
        <v>2100315.67</v>
      </c>
      <c r="I192" s="47">
        <f>I111+I139+I168+I191</f>
        <v>47293.46</v>
      </c>
      <c r="J192" s="47">
        <f>J111+J139+J191</f>
        <v>124361.05</v>
      </c>
      <c r="K192" s="45" t="s">
        <v>289</v>
      </c>
      <c r="L192" s="45" t="s">
        <v>289</v>
      </c>
      <c r="M192" s="8"/>
      <c r="N192" s="269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6" t="s">
        <v>693</v>
      </c>
      <c r="G193" s="176" t="s">
        <v>694</v>
      </c>
      <c r="H193" s="176" t="s">
        <v>695</v>
      </c>
      <c r="I193" s="176" t="s">
        <v>696</v>
      </c>
      <c r="J193" s="176" t="s">
        <v>697</v>
      </c>
      <c r="K193" s="176" t="s">
        <v>698</v>
      </c>
      <c r="L193" s="56"/>
      <c r="M193" s="8"/>
      <c r="N193" s="269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69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69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999194.6</v>
      </c>
      <c r="G196" s="18">
        <v>429871.48</v>
      </c>
      <c r="H196" s="18">
        <v>5004.67</v>
      </c>
      <c r="I196" s="18">
        <v>40945.589999999997</v>
      </c>
      <c r="J196" s="18"/>
      <c r="K196" s="18">
        <v>4998.8</v>
      </c>
      <c r="L196" s="19">
        <f>SUM(F196:K196)</f>
        <v>1480015.1400000001</v>
      </c>
      <c r="M196" s="8"/>
      <c r="N196" s="269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628646.62</v>
      </c>
      <c r="G197" s="18">
        <v>211082.72</v>
      </c>
      <c r="H197" s="18">
        <v>44732.03</v>
      </c>
      <c r="I197" s="18">
        <v>1460.58</v>
      </c>
      <c r="J197" s="18"/>
      <c r="K197" s="18">
        <v>1450.1</v>
      </c>
      <c r="L197" s="19">
        <f>SUM(F197:K197)</f>
        <v>887372.04999999993</v>
      </c>
      <c r="M197" s="8"/>
      <c r="N197" s="269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69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69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69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175731.94</v>
      </c>
      <c r="G201" s="18">
        <v>102201.95</v>
      </c>
      <c r="H201" s="18">
        <v>48832.2</v>
      </c>
      <c r="I201" s="18">
        <v>2743.58</v>
      </c>
      <c r="J201" s="18"/>
      <c r="K201" s="18">
        <v>100</v>
      </c>
      <c r="L201" s="19">
        <f t="shared" ref="L201:L207" si="0">SUM(F201:K201)</f>
        <v>329609.67000000004</v>
      </c>
      <c r="M201" s="8"/>
      <c r="N201" s="269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81948.179999999993</v>
      </c>
      <c r="G202" s="18">
        <v>24143.1</v>
      </c>
      <c r="H202" s="18">
        <v>24872.79</v>
      </c>
      <c r="I202" s="18">
        <v>17227.150000000001</v>
      </c>
      <c r="J202" s="18">
        <v>106089.2</v>
      </c>
      <c r="K202" s="18">
        <v>5159.67</v>
      </c>
      <c r="L202" s="19">
        <f t="shared" si="0"/>
        <v>259440.09</v>
      </c>
      <c r="M202" s="8"/>
      <c r="N202" s="269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101150.72</v>
      </c>
      <c r="G203" s="18">
        <v>51595.31</v>
      </c>
      <c r="H203" s="18">
        <v>26558.42</v>
      </c>
      <c r="I203" s="18">
        <v>3056.25</v>
      </c>
      <c r="J203" s="18"/>
      <c r="K203" s="18">
        <v>3602.86</v>
      </c>
      <c r="L203" s="19">
        <f t="shared" si="0"/>
        <v>185963.56</v>
      </c>
      <c r="M203" s="8"/>
      <c r="N203" s="269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270169.5</v>
      </c>
      <c r="G204" s="18">
        <v>130209.79</v>
      </c>
      <c r="H204" s="18">
        <v>16015.94</v>
      </c>
      <c r="I204" s="18">
        <v>2349.4499999999998</v>
      </c>
      <c r="J204" s="18"/>
      <c r="K204" s="18">
        <v>745.02</v>
      </c>
      <c r="L204" s="19">
        <f t="shared" si="0"/>
        <v>419489.7</v>
      </c>
      <c r="M204" s="8"/>
      <c r="N204" s="269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69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99076.79</v>
      </c>
      <c r="G206" s="18">
        <v>65426.83</v>
      </c>
      <c r="H206" s="18">
        <v>138884.32999999999</v>
      </c>
      <c r="I206" s="18">
        <v>105796.64</v>
      </c>
      <c r="J206" s="18">
        <v>1269.97</v>
      </c>
      <c r="K206" s="18"/>
      <c r="L206" s="19">
        <f t="shared" si="0"/>
        <v>410454.55999999994</v>
      </c>
      <c r="M206" s="8"/>
      <c r="N206" s="269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173520.15</v>
      </c>
      <c r="I207" s="18"/>
      <c r="J207" s="18"/>
      <c r="K207" s="18"/>
      <c r="L207" s="19">
        <f t="shared" si="0"/>
        <v>173520.15</v>
      </c>
      <c r="M207" s="8"/>
      <c r="N207" s="269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  <c r="N208" s="269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69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2355918.3499999996</v>
      </c>
      <c r="G210" s="41">
        <f t="shared" si="1"/>
        <v>1014531.1799999998</v>
      </c>
      <c r="H210" s="41">
        <f t="shared" si="1"/>
        <v>478420.53</v>
      </c>
      <c r="I210" s="41">
        <f t="shared" si="1"/>
        <v>173579.24</v>
      </c>
      <c r="J210" s="41">
        <f t="shared" si="1"/>
        <v>107359.17</v>
      </c>
      <c r="K210" s="41">
        <f t="shared" si="1"/>
        <v>16056.45</v>
      </c>
      <c r="L210" s="41">
        <f t="shared" si="1"/>
        <v>4145864.92</v>
      </c>
      <c r="M210" s="8"/>
      <c r="N210" s="269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6" t="s">
        <v>693</v>
      </c>
      <c r="G211" s="176" t="s">
        <v>694</v>
      </c>
      <c r="H211" s="176" t="s">
        <v>695</v>
      </c>
      <c r="I211" s="176" t="s">
        <v>696</v>
      </c>
      <c r="J211" s="176" t="s">
        <v>697</v>
      </c>
      <c r="K211" s="176" t="s">
        <v>698</v>
      </c>
      <c r="L211" s="67"/>
      <c r="M211" s="8"/>
      <c r="N211" s="269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69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69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v>263672.43</v>
      </c>
      <c r="G214" s="18">
        <v>114851.39</v>
      </c>
      <c r="H214" s="18">
        <v>253.75</v>
      </c>
      <c r="I214" s="18">
        <v>12227.01</v>
      </c>
      <c r="J214" s="18"/>
      <c r="K214" s="18">
        <v>2586.39</v>
      </c>
      <c r="L214" s="19">
        <f>SUM(F214:K214)</f>
        <v>393590.97000000003</v>
      </c>
      <c r="M214" s="8"/>
      <c r="N214" s="269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v>181995.85</v>
      </c>
      <c r="G215" s="18">
        <v>81703.33</v>
      </c>
      <c r="H215" s="18">
        <v>125458.58</v>
      </c>
      <c r="I215" s="18">
        <v>633.41</v>
      </c>
      <c r="J215" s="18"/>
      <c r="K215" s="18">
        <v>379.7</v>
      </c>
      <c r="L215" s="19">
        <f>SUM(F215:K215)</f>
        <v>390170.87</v>
      </c>
      <c r="M215" s="8"/>
      <c r="N215" s="269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69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12811.25</v>
      </c>
      <c r="G217" s="18">
        <v>1858.74</v>
      </c>
      <c r="H217" s="18">
        <v>3444.25</v>
      </c>
      <c r="I217" s="18">
        <v>1700</v>
      </c>
      <c r="J217" s="18"/>
      <c r="K217" s="18">
        <v>1555</v>
      </c>
      <c r="L217" s="19">
        <f>SUM(F217:K217)</f>
        <v>21369.239999999998</v>
      </c>
      <c r="M217" s="8"/>
      <c r="N217" s="269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69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v>45021.74</v>
      </c>
      <c r="G219" s="18">
        <v>21533.32</v>
      </c>
      <c r="H219" s="18">
        <v>41456.839999999997</v>
      </c>
      <c r="I219" s="18">
        <v>543.27</v>
      </c>
      <c r="J219" s="18"/>
      <c r="K219" s="18"/>
      <c r="L219" s="19">
        <f t="shared" ref="L219:L225" si="2">SUM(F219:K219)</f>
        <v>108555.17</v>
      </c>
      <c r="M219" s="8"/>
      <c r="N219" s="269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v>35725.269999999997</v>
      </c>
      <c r="G220" s="18">
        <v>21456.21</v>
      </c>
      <c r="H220" s="18">
        <v>22728.639999999999</v>
      </c>
      <c r="I220" s="18">
        <v>3990.17</v>
      </c>
      <c r="J220" s="18">
        <v>15980.13</v>
      </c>
      <c r="K220" s="18">
        <v>757.65</v>
      </c>
      <c r="L220" s="19">
        <f t="shared" si="2"/>
        <v>100638.06999999999</v>
      </c>
      <c r="M220" s="8"/>
      <c r="N220" s="269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27586.560000000001</v>
      </c>
      <c r="G221" s="18">
        <v>14101.03</v>
      </c>
      <c r="H221" s="18">
        <v>7243.21</v>
      </c>
      <c r="I221" s="18">
        <v>833.54</v>
      </c>
      <c r="J221" s="18"/>
      <c r="K221" s="18">
        <v>982.59</v>
      </c>
      <c r="L221" s="19">
        <f t="shared" si="2"/>
        <v>50746.93</v>
      </c>
      <c r="M221" s="8"/>
      <c r="N221" s="269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81164.3</v>
      </c>
      <c r="G222" s="18">
        <v>40035.589999999997</v>
      </c>
      <c r="H222" s="18">
        <v>8834.8799999999992</v>
      </c>
      <c r="I222" s="18">
        <v>2381.1799999999998</v>
      </c>
      <c r="J222" s="18">
        <v>609</v>
      </c>
      <c r="K222" s="18">
        <v>685.33</v>
      </c>
      <c r="L222" s="19">
        <f t="shared" si="2"/>
        <v>133710.28</v>
      </c>
      <c r="M222" s="8"/>
      <c r="N222" s="269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69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v>40040.730000000003</v>
      </c>
      <c r="G224" s="18">
        <v>28754.36</v>
      </c>
      <c r="H224" s="18">
        <v>37569.67</v>
      </c>
      <c r="I224" s="18">
        <v>62651.45</v>
      </c>
      <c r="J224" s="18">
        <v>877.49</v>
      </c>
      <c r="K224" s="18">
        <v>76.47</v>
      </c>
      <c r="L224" s="19">
        <f t="shared" si="2"/>
        <v>169970.16999999998</v>
      </c>
      <c r="M224" s="8"/>
      <c r="N224" s="269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v>82929.11</v>
      </c>
      <c r="I225" s="18"/>
      <c r="J225" s="18"/>
      <c r="K225" s="18"/>
      <c r="L225" s="19">
        <f t="shared" si="2"/>
        <v>82929.11</v>
      </c>
      <c r="M225" s="8"/>
      <c r="N225" s="269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69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69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688018.13000000012</v>
      </c>
      <c r="G228" s="41">
        <f>SUM(G214:G227)</f>
        <v>324293.96999999997</v>
      </c>
      <c r="H228" s="41">
        <f>SUM(H214:H227)</f>
        <v>329918.93</v>
      </c>
      <c r="I228" s="41">
        <f>SUM(I214:I227)</f>
        <v>84960.03</v>
      </c>
      <c r="J228" s="41">
        <f>SUM(J214:J227)</f>
        <v>17466.62</v>
      </c>
      <c r="K228" s="41">
        <f t="shared" si="3"/>
        <v>7023.13</v>
      </c>
      <c r="L228" s="41">
        <f t="shared" si="3"/>
        <v>1451680.81</v>
      </c>
      <c r="M228" s="8"/>
      <c r="N228" s="269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6" t="s">
        <v>693</v>
      </c>
      <c r="G229" s="176" t="s">
        <v>694</v>
      </c>
      <c r="H229" s="176" t="s">
        <v>695</v>
      </c>
      <c r="I229" s="176" t="s">
        <v>696</v>
      </c>
      <c r="J229" s="176" t="s">
        <v>697</v>
      </c>
      <c r="K229" s="176" t="s">
        <v>698</v>
      </c>
      <c r="L229" s="67"/>
      <c r="M229" s="8"/>
      <c r="N229" s="269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69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69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675955.83</v>
      </c>
      <c r="G232" s="18">
        <v>315549.36</v>
      </c>
      <c r="H232" s="18">
        <v>9181.25</v>
      </c>
      <c r="I232" s="18">
        <v>27243.02</v>
      </c>
      <c r="J232" s="18"/>
      <c r="K232" s="18">
        <v>2141.7600000000002</v>
      </c>
      <c r="L232" s="19">
        <f>SUM(F232:K232)</f>
        <v>1030071.22</v>
      </c>
      <c r="M232" s="8"/>
      <c r="N232" s="269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215462.9</v>
      </c>
      <c r="G233" s="18">
        <v>103981.51</v>
      </c>
      <c r="H233" s="18">
        <v>355487.93</v>
      </c>
      <c r="I233" s="18">
        <v>1132.7</v>
      </c>
      <c r="J233" s="18"/>
      <c r="K233" s="18">
        <v>587.29999999999995</v>
      </c>
      <c r="L233" s="19">
        <f>SUM(F233:K233)</f>
        <v>676652.34</v>
      </c>
      <c r="M233" s="8"/>
      <c r="N233" s="269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>
        <v>30688.95</v>
      </c>
      <c r="I234" s="18"/>
      <c r="J234" s="18"/>
      <c r="K234" s="18"/>
      <c r="L234" s="19">
        <f>SUM(F234:K234)</f>
        <v>30688.95</v>
      </c>
      <c r="M234" s="8"/>
      <c r="N234" s="269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40778.75</v>
      </c>
      <c r="G235" s="18">
        <v>4956.26</v>
      </c>
      <c r="H235" s="18">
        <v>15008.48</v>
      </c>
      <c r="I235" s="18">
        <v>7094.64</v>
      </c>
      <c r="J235" s="18"/>
      <c r="K235" s="18">
        <v>3475</v>
      </c>
      <c r="L235" s="19">
        <f>SUM(F235:K235)</f>
        <v>71313.13</v>
      </c>
      <c r="M235" s="8"/>
      <c r="N235" s="269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69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151294.45000000001</v>
      </c>
      <c r="G237" s="18">
        <v>72819.5</v>
      </c>
      <c r="H237" s="18">
        <v>32390.32</v>
      </c>
      <c r="I237" s="18">
        <v>1372.25</v>
      </c>
      <c r="J237" s="18"/>
      <c r="K237" s="18"/>
      <c r="L237" s="19">
        <f t="shared" ref="L237:L243" si="4">SUM(F237:K237)</f>
        <v>257876.52000000002</v>
      </c>
      <c r="M237" s="8"/>
      <c r="N237" s="269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77621.820000000007</v>
      </c>
      <c r="G238" s="18">
        <v>39070.93</v>
      </c>
      <c r="H238" s="18">
        <v>50957.91</v>
      </c>
      <c r="I238" s="18">
        <v>19461.490000000002</v>
      </c>
      <c r="J238" s="18">
        <v>43087.45</v>
      </c>
      <c r="K238" s="18">
        <v>1486.35</v>
      </c>
      <c r="L238" s="19">
        <f t="shared" si="4"/>
        <v>231685.94999999998</v>
      </c>
      <c r="M238" s="8"/>
      <c r="N238" s="269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55173.120000000003</v>
      </c>
      <c r="G239" s="18">
        <v>28183.43</v>
      </c>
      <c r="H239" s="18">
        <v>14486.41</v>
      </c>
      <c r="I239" s="18">
        <v>1667.05</v>
      </c>
      <c r="J239" s="18"/>
      <c r="K239" s="18">
        <v>1965.2</v>
      </c>
      <c r="L239" s="19">
        <f t="shared" si="4"/>
        <v>101475.21</v>
      </c>
      <c r="M239" s="8"/>
      <c r="N239" s="269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149413.32</v>
      </c>
      <c r="G240" s="18">
        <v>73889.149999999994</v>
      </c>
      <c r="H240" s="18">
        <v>16246.89</v>
      </c>
      <c r="I240" s="18">
        <v>4887.3100000000004</v>
      </c>
      <c r="J240" s="18">
        <v>1131</v>
      </c>
      <c r="K240" s="18">
        <v>2093.59</v>
      </c>
      <c r="L240" s="19">
        <f t="shared" si="4"/>
        <v>247661.25999999998</v>
      </c>
      <c r="M240" s="8"/>
      <c r="N240" s="269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69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74365.48</v>
      </c>
      <c r="G242" s="18">
        <v>53481.46</v>
      </c>
      <c r="H242" s="18">
        <v>69376.160000000003</v>
      </c>
      <c r="I242" s="18">
        <v>117094.18</v>
      </c>
      <c r="J242" s="18">
        <v>1629.66</v>
      </c>
      <c r="K242" s="18">
        <v>142.03</v>
      </c>
      <c r="L242" s="19">
        <f t="shared" si="4"/>
        <v>316088.97000000003</v>
      </c>
      <c r="M242" s="8"/>
      <c r="N242" s="269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244825.75</v>
      </c>
      <c r="I243" s="18"/>
      <c r="J243" s="18"/>
      <c r="K243" s="18"/>
      <c r="L243" s="19">
        <f t="shared" si="4"/>
        <v>244825.75</v>
      </c>
      <c r="M243" s="8"/>
      <c r="N243" s="269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69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69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1440065.6700000002</v>
      </c>
      <c r="G246" s="41">
        <f t="shared" si="5"/>
        <v>691931.60000000009</v>
      </c>
      <c r="H246" s="41">
        <f t="shared" si="5"/>
        <v>838650.04999999993</v>
      </c>
      <c r="I246" s="41">
        <f t="shared" si="5"/>
        <v>179952.64000000001</v>
      </c>
      <c r="J246" s="41">
        <f t="shared" si="5"/>
        <v>45848.11</v>
      </c>
      <c r="K246" s="41">
        <f t="shared" si="5"/>
        <v>11891.230000000001</v>
      </c>
      <c r="L246" s="41">
        <f t="shared" si="5"/>
        <v>3208339.3000000003</v>
      </c>
      <c r="M246" s="8"/>
      <c r="N246" s="269"/>
    </row>
    <row r="247" spans="1:14" s="3" customFormat="1" ht="12" customHeight="1" x14ac:dyDescent="0.15">
      <c r="A247" s="70"/>
      <c r="B247" s="36"/>
      <c r="C247" s="37"/>
      <c r="D247" s="37"/>
      <c r="E247" s="37"/>
      <c r="F247" s="176" t="s">
        <v>693</v>
      </c>
      <c r="G247" s="176" t="s">
        <v>694</v>
      </c>
      <c r="H247" s="176" t="s">
        <v>695</v>
      </c>
      <c r="I247" s="176" t="s">
        <v>696</v>
      </c>
      <c r="J247" s="176" t="s">
        <v>697</v>
      </c>
      <c r="K247" s="176" t="s">
        <v>698</v>
      </c>
      <c r="L247" s="67"/>
      <c r="M247" s="8"/>
      <c r="N247" s="269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69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>
        <v>0</v>
      </c>
      <c r="H249" s="18"/>
      <c r="I249" s="18"/>
      <c r="J249" s="18"/>
      <c r="K249" s="18"/>
      <c r="L249" s="19">
        <f t="shared" ref="L249:L254" si="6">SUM(F249:K249)</f>
        <v>0</v>
      </c>
      <c r="M249" s="8"/>
      <c r="N249" s="269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69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69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69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69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69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  <c r="N255" s="269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4484002.1499999994</v>
      </c>
      <c r="G256" s="41">
        <f t="shared" si="8"/>
        <v>2030756.75</v>
      </c>
      <c r="H256" s="41">
        <f t="shared" si="8"/>
        <v>1646989.5099999998</v>
      </c>
      <c r="I256" s="41">
        <f t="shared" si="8"/>
        <v>438491.91000000003</v>
      </c>
      <c r="J256" s="41">
        <f t="shared" si="8"/>
        <v>170673.9</v>
      </c>
      <c r="K256" s="41">
        <f t="shared" si="8"/>
        <v>34970.810000000005</v>
      </c>
      <c r="L256" s="41">
        <f t="shared" si="8"/>
        <v>8805885.0300000012</v>
      </c>
      <c r="M256" s="8"/>
      <c r="N256" s="269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69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69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265000</v>
      </c>
      <c r="L259" s="19">
        <f>SUM(F259:K259)</f>
        <v>265000</v>
      </c>
      <c r="M259" s="8"/>
      <c r="N259" s="269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119183.76</v>
      </c>
      <c r="L260" s="19">
        <f>SUM(F260:K260)</f>
        <v>119183.76</v>
      </c>
      <c r="N260" s="18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18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  <c r="N262" s="18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18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18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100000</v>
      </c>
      <c r="L265" s="19">
        <f t="shared" si="9"/>
        <v>100000</v>
      </c>
      <c r="N265" s="18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18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18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18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484183.76</v>
      </c>
      <c r="L269" s="41">
        <f t="shared" si="9"/>
        <v>484183.76</v>
      </c>
      <c r="N269" s="18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4484002.1499999994</v>
      </c>
      <c r="G270" s="42">
        <f t="shared" si="11"/>
        <v>2030756.75</v>
      </c>
      <c r="H270" s="42">
        <f t="shared" si="11"/>
        <v>1646989.5099999998</v>
      </c>
      <c r="I270" s="42">
        <f t="shared" si="11"/>
        <v>438491.91000000003</v>
      </c>
      <c r="J270" s="42">
        <f t="shared" si="11"/>
        <v>170673.9</v>
      </c>
      <c r="K270" s="42">
        <f t="shared" si="11"/>
        <v>519154.57</v>
      </c>
      <c r="L270" s="42">
        <f t="shared" si="11"/>
        <v>9290068.790000001</v>
      </c>
      <c r="M270" s="8"/>
      <c r="N270" s="269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69"/>
    </row>
    <row r="272" spans="1:14" s="3" customFormat="1" ht="12" customHeight="1" x14ac:dyDescent="0.15">
      <c r="A272" s="29" t="s">
        <v>467</v>
      </c>
      <c r="F272" s="176" t="s">
        <v>693</v>
      </c>
      <c r="G272" s="176" t="s">
        <v>694</v>
      </c>
      <c r="H272" s="176" t="s">
        <v>695</v>
      </c>
      <c r="I272" s="176" t="s">
        <v>696</v>
      </c>
      <c r="J272" s="176" t="s">
        <v>697</v>
      </c>
      <c r="K272" s="176" t="s">
        <v>698</v>
      </c>
      <c r="M272" s="8"/>
      <c r="N272" s="269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69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69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105020.99</v>
      </c>
      <c r="G275" s="18">
        <v>44685.79</v>
      </c>
      <c r="H275" s="18">
        <v>24195.53</v>
      </c>
      <c r="I275" s="18">
        <v>12037.42</v>
      </c>
      <c r="J275" s="18"/>
      <c r="K275" s="18">
        <v>1099.96</v>
      </c>
      <c r="L275" s="19">
        <f>SUM(F275:K275)</f>
        <v>187039.69</v>
      </c>
      <c r="M275" s="8"/>
      <c r="N275" s="269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12124.47</v>
      </c>
      <c r="G276" s="18">
        <v>1240.32</v>
      </c>
      <c r="H276" s="18">
        <v>92.17</v>
      </c>
      <c r="I276" s="18">
        <v>2531.4</v>
      </c>
      <c r="J276" s="18">
        <v>6325.35</v>
      </c>
      <c r="K276" s="18"/>
      <c r="L276" s="19">
        <f>SUM(F276:K276)</f>
        <v>22313.71</v>
      </c>
      <c r="M276" s="8"/>
      <c r="N276" s="269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69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v>8320.6200000000008</v>
      </c>
      <c r="G278" s="18">
        <v>1119.29</v>
      </c>
      <c r="H278" s="18"/>
      <c r="I278" s="18"/>
      <c r="J278" s="18"/>
      <c r="K278" s="18"/>
      <c r="L278" s="19">
        <f>SUM(F278:K278)</f>
        <v>9439.91</v>
      </c>
      <c r="M278" s="8"/>
      <c r="N278" s="269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69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39140.97</v>
      </c>
      <c r="G280" s="18">
        <v>19400.21</v>
      </c>
      <c r="H280" s="18"/>
      <c r="I280" s="18">
        <v>742.36</v>
      </c>
      <c r="J280" s="18"/>
      <c r="K280" s="18"/>
      <c r="L280" s="19">
        <f t="shared" ref="L280:L286" si="12">SUM(F280:K280)</f>
        <v>59283.54</v>
      </c>
      <c r="M280" s="8"/>
      <c r="N280" s="269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20525.400000000001</v>
      </c>
      <c r="G281" s="18">
        <v>15382.5</v>
      </c>
      <c r="H281" s="18">
        <v>78491.360000000001</v>
      </c>
      <c r="I281" s="18">
        <v>7953.97</v>
      </c>
      <c r="J281" s="18">
        <v>4987.32</v>
      </c>
      <c r="K281" s="18"/>
      <c r="L281" s="19">
        <f t="shared" si="12"/>
        <v>127340.55000000002</v>
      </c>
      <c r="M281" s="8"/>
      <c r="N281" s="269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69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>
        <v>8478.84</v>
      </c>
      <c r="G283" s="18">
        <v>4994.97</v>
      </c>
      <c r="H283" s="18"/>
      <c r="I283" s="18"/>
      <c r="J283" s="18"/>
      <c r="K283" s="18"/>
      <c r="L283" s="19">
        <f t="shared" si="12"/>
        <v>13473.810000000001</v>
      </c>
      <c r="M283" s="8"/>
      <c r="N283" s="269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69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69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69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69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69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193611.28999999998</v>
      </c>
      <c r="G289" s="42">
        <f t="shared" si="13"/>
        <v>86823.08</v>
      </c>
      <c r="H289" s="42">
        <f t="shared" si="13"/>
        <v>102779.06</v>
      </c>
      <c r="I289" s="42">
        <f t="shared" si="13"/>
        <v>23265.15</v>
      </c>
      <c r="J289" s="42">
        <f t="shared" si="13"/>
        <v>11312.67</v>
      </c>
      <c r="K289" s="42">
        <f t="shared" si="13"/>
        <v>1099.96</v>
      </c>
      <c r="L289" s="41">
        <f t="shared" si="13"/>
        <v>418891.21</v>
      </c>
      <c r="M289" s="8"/>
      <c r="N289" s="269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69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6" t="s">
        <v>693</v>
      </c>
      <c r="G291" s="176" t="s">
        <v>694</v>
      </c>
      <c r="H291" s="176" t="s">
        <v>695</v>
      </c>
      <c r="I291" s="176" t="s">
        <v>696</v>
      </c>
      <c r="J291" s="176" t="s">
        <v>697</v>
      </c>
      <c r="K291" s="176" t="s">
        <v>698</v>
      </c>
      <c r="L291" s="17"/>
      <c r="M291" s="8"/>
      <c r="N291" s="269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69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69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v>21574.2</v>
      </c>
      <c r="G294" s="18">
        <v>5494.34</v>
      </c>
      <c r="H294" s="18"/>
      <c r="I294" s="18">
        <v>2914.76</v>
      </c>
      <c r="J294" s="18"/>
      <c r="K294" s="18"/>
      <c r="L294" s="19">
        <f>SUM(F294:K294)</f>
        <v>29983.300000000003</v>
      </c>
      <c r="M294" s="8"/>
      <c r="N294" s="269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v>17201.66</v>
      </c>
      <c r="G295" s="18">
        <v>2811.87</v>
      </c>
      <c r="H295" s="18">
        <v>851.53</v>
      </c>
      <c r="I295" s="18">
        <v>220.76</v>
      </c>
      <c r="J295" s="18">
        <v>4045.77</v>
      </c>
      <c r="K295" s="18"/>
      <c r="L295" s="19">
        <f>SUM(F295:K295)</f>
        <v>25131.589999999997</v>
      </c>
      <c r="M295" s="8"/>
      <c r="N295" s="269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69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>
        <v>4512.8500000000004</v>
      </c>
      <c r="G297" s="18">
        <v>652.66</v>
      </c>
      <c r="H297" s="18"/>
      <c r="I297" s="18"/>
      <c r="J297" s="18"/>
      <c r="K297" s="18"/>
      <c r="L297" s="19">
        <f>SUM(F297:K297)</f>
        <v>5165.51</v>
      </c>
      <c r="M297" s="8"/>
      <c r="N297" s="269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69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>
        <v>39357.269999999997</v>
      </c>
      <c r="G299" s="18">
        <v>8619.66</v>
      </c>
      <c r="H299" s="18"/>
      <c r="I299" s="18">
        <v>82.99</v>
      </c>
      <c r="J299" s="18"/>
      <c r="K299" s="18"/>
      <c r="L299" s="19">
        <f t="shared" ref="L299:L305" si="14">SUM(F299:K299)</f>
        <v>48059.919999999991</v>
      </c>
      <c r="M299" s="8"/>
      <c r="N299" s="269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>
        <v>47141.96</v>
      </c>
      <c r="G300" s="18">
        <v>14958.17</v>
      </c>
      <c r="H300" s="18">
        <v>238458.98</v>
      </c>
      <c r="I300" s="18">
        <v>3412.62</v>
      </c>
      <c r="J300" s="18">
        <v>75195</v>
      </c>
      <c r="K300" s="18"/>
      <c r="L300" s="19">
        <f t="shared" si="14"/>
        <v>379166.73</v>
      </c>
      <c r="M300" s="8"/>
      <c r="N300" s="269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69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69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69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69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>
        <v>9924.17</v>
      </c>
      <c r="I305" s="18"/>
      <c r="J305" s="18"/>
      <c r="K305" s="18"/>
      <c r="L305" s="19">
        <f t="shared" si="14"/>
        <v>9924.17</v>
      </c>
      <c r="M305" s="8"/>
      <c r="N305" s="269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69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69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129787.94</v>
      </c>
      <c r="G308" s="42">
        <f t="shared" si="15"/>
        <v>32536.699999999997</v>
      </c>
      <c r="H308" s="42">
        <f t="shared" si="15"/>
        <v>249234.68000000002</v>
      </c>
      <c r="I308" s="42">
        <f t="shared" si="15"/>
        <v>6631.13</v>
      </c>
      <c r="J308" s="42">
        <f t="shared" si="15"/>
        <v>79240.77</v>
      </c>
      <c r="K308" s="42">
        <f t="shared" si="15"/>
        <v>0</v>
      </c>
      <c r="L308" s="41">
        <f t="shared" si="15"/>
        <v>497431.22</v>
      </c>
      <c r="N308" s="18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69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6" t="s">
        <v>693</v>
      </c>
      <c r="G310" s="176" t="s">
        <v>694</v>
      </c>
      <c r="H310" s="176" t="s">
        <v>695</v>
      </c>
      <c r="I310" s="176" t="s">
        <v>696</v>
      </c>
      <c r="J310" s="176" t="s">
        <v>697</v>
      </c>
      <c r="K310" s="176" t="s">
        <v>698</v>
      </c>
      <c r="L310" s="20"/>
      <c r="M310" s="8"/>
      <c r="N310" s="269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69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69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v>95151.11</v>
      </c>
      <c r="G313" s="18">
        <v>30446.12</v>
      </c>
      <c r="H313" s="18">
        <v>84577.79</v>
      </c>
      <c r="I313" s="18">
        <v>4302.42</v>
      </c>
      <c r="J313" s="18">
        <v>12856.71</v>
      </c>
      <c r="K313" s="18"/>
      <c r="L313" s="19">
        <f>SUM(F313:K313)</f>
        <v>227334.15</v>
      </c>
      <c r="M313" s="8"/>
      <c r="N313" s="269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9365.15</v>
      </c>
      <c r="G314" s="18">
        <v>1805.56</v>
      </c>
      <c r="H314" s="18">
        <v>553.04999999999995</v>
      </c>
      <c r="I314" s="18">
        <v>409.99</v>
      </c>
      <c r="J314" s="18">
        <v>7032.96</v>
      </c>
      <c r="K314" s="18"/>
      <c r="L314" s="19">
        <f>SUM(F314:K314)</f>
        <v>19166.71</v>
      </c>
      <c r="M314" s="8"/>
      <c r="N314" s="269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69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>
        <v>1670.4</v>
      </c>
      <c r="G316" s="18">
        <v>221.96</v>
      </c>
      <c r="H316" s="18"/>
      <c r="I316" s="18"/>
      <c r="J316" s="18"/>
      <c r="K316" s="18"/>
      <c r="L316" s="19">
        <f>SUM(F316:K316)</f>
        <v>1892.3600000000001</v>
      </c>
      <c r="M316" s="8"/>
      <c r="N316" s="269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69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>
        <v>22937.09</v>
      </c>
      <c r="G318" s="18">
        <v>8448.06</v>
      </c>
      <c r="H318" s="18"/>
      <c r="I318" s="18">
        <v>266.77999999999997</v>
      </c>
      <c r="J318" s="18"/>
      <c r="K318" s="18"/>
      <c r="L318" s="19">
        <f t="shared" ref="L318:L324" si="16">SUM(F318:K318)</f>
        <v>31651.93</v>
      </c>
      <c r="M318" s="8"/>
      <c r="N318" s="269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>
        <v>94803.85</v>
      </c>
      <c r="G319" s="18">
        <v>30627.48</v>
      </c>
      <c r="H319" s="18">
        <v>537934.43000000005</v>
      </c>
      <c r="I319" s="18">
        <v>15554.17</v>
      </c>
      <c r="J319" s="18">
        <v>87458.9</v>
      </c>
      <c r="K319" s="18"/>
      <c r="L319" s="19">
        <f t="shared" si="16"/>
        <v>766378.83000000007</v>
      </c>
      <c r="M319" s="8"/>
      <c r="N319" s="269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>
        <v>19850</v>
      </c>
      <c r="G320" s="18">
        <v>1677.05</v>
      </c>
      <c r="H320" s="18"/>
      <c r="I320" s="18"/>
      <c r="J320" s="18"/>
      <c r="K320" s="18"/>
      <c r="L320" s="19">
        <f t="shared" si="16"/>
        <v>21527.05</v>
      </c>
      <c r="M320" s="8"/>
      <c r="N320" s="269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>
        <v>85820.83</v>
      </c>
      <c r="G321" s="18">
        <v>11424.9</v>
      </c>
      <c r="H321" s="18"/>
      <c r="I321" s="18">
        <v>3078.02</v>
      </c>
      <c r="J321" s="18"/>
      <c r="K321" s="18"/>
      <c r="L321" s="19">
        <f t="shared" si="16"/>
        <v>100323.75</v>
      </c>
      <c r="M321" s="8"/>
      <c r="N321" s="269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69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69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>
        <v>5418.85</v>
      </c>
      <c r="I324" s="18"/>
      <c r="J324" s="18"/>
      <c r="K324" s="18"/>
      <c r="L324" s="19">
        <f t="shared" si="16"/>
        <v>5418.85</v>
      </c>
      <c r="M324" s="8"/>
      <c r="N324" s="269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69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69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329598.43</v>
      </c>
      <c r="G327" s="42">
        <f t="shared" si="17"/>
        <v>84651.12999999999</v>
      </c>
      <c r="H327" s="42">
        <f t="shared" si="17"/>
        <v>628484.12</v>
      </c>
      <c r="I327" s="42">
        <f t="shared" si="17"/>
        <v>23611.38</v>
      </c>
      <c r="J327" s="42">
        <f t="shared" si="17"/>
        <v>107348.56999999999</v>
      </c>
      <c r="K327" s="42">
        <f t="shared" si="17"/>
        <v>0</v>
      </c>
      <c r="L327" s="41">
        <f t="shared" si="17"/>
        <v>1173693.6300000001</v>
      </c>
      <c r="M327" s="8"/>
      <c r="N327" s="269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69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6" t="s">
        <v>693</v>
      </c>
      <c r="G329" s="176" t="s">
        <v>694</v>
      </c>
      <c r="H329" s="176" t="s">
        <v>695</v>
      </c>
      <c r="I329" s="176" t="s">
        <v>696</v>
      </c>
      <c r="J329" s="176" t="s">
        <v>697</v>
      </c>
      <c r="K329" s="176" t="s">
        <v>698</v>
      </c>
      <c r="L329" s="19"/>
      <c r="M329" s="8"/>
      <c r="N329" s="269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69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69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69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69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69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69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69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652997.65999999992</v>
      </c>
      <c r="G337" s="41">
        <f t="shared" si="20"/>
        <v>204010.90999999997</v>
      </c>
      <c r="H337" s="41">
        <f t="shared" si="20"/>
        <v>980497.86</v>
      </c>
      <c r="I337" s="41">
        <f t="shared" si="20"/>
        <v>53507.66</v>
      </c>
      <c r="J337" s="41">
        <f t="shared" si="20"/>
        <v>197902.01</v>
      </c>
      <c r="K337" s="41">
        <f t="shared" si="20"/>
        <v>1099.96</v>
      </c>
      <c r="L337" s="41">
        <f t="shared" si="20"/>
        <v>2090016.06</v>
      </c>
      <c r="M337" s="8"/>
      <c r="N337" s="269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69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69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69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69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16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>
        <v>10299.61</v>
      </c>
      <c r="L343" s="19">
        <f t="shared" ref="L343:L349" si="21">SUM(F343:K343)</f>
        <v>10299.61</v>
      </c>
      <c r="M343" s="8"/>
      <c r="N343" s="269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69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69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69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69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69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69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10299.61</v>
      </c>
      <c r="L350" s="41">
        <f>SUM(L340:L349)</f>
        <v>10299.61</v>
      </c>
      <c r="M350" s="8"/>
      <c r="N350" s="269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652997.65999999992</v>
      </c>
      <c r="G351" s="41">
        <f>G337</f>
        <v>204010.90999999997</v>
      </c>
      <c r="H351" s="41">
        <f>H337</f>
        <v>980497.86</v>
      </c>
      <c r="I351" s="41">
        <f>I337</f>
        <v>53507.66</v>
      </c>
      <c r="J351" s="41">
        <f>J337</f>
        <v>197902.01</v>
      </c>
      <c r="K351" s="47">
        <f>K337+K350</f>
        <v>11399.57</v>
      </c>
      <c r="L351" s="41">
        <f>L337+L350</f>
        <v>2100315.67</v>
      </c>
      <c r="M351" s="52"/>
      <c r="N351" s="216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69"/>
    </row>
    <row r="353" spans="1:14" s="3" customFormat="1" ht="12" customHeight="1" x14ac:dyDescent="0.2">
      <c r="A353" s="54"/>
      <c r="B353" s="52"/>
      <c r="C353" s="52"/>
      <c r="D353" s="52"/>
      <c r="E353" s="52"/>
      <c r="F353" s="176" t="s">
        <v>693</v>
      </c>
      <c r="G353" s="176" t="s">
        <v>694</v>
      </c>
      <c r="H353" s="176" t="s">
        <v>695</v>
      </c>
      <c r="I353" s="176" t="s">
        <v>696</v>
      </c>
      <c r="J353" s="176" t="s">
        <v>697</v>
      </c>
      <c r="K353" s="176" t="s">
        <v>698</v>
      </c>
      <c r="L353" s="53"/>
      <c r="M353" s="8"/>
      <c r="N353" s="269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69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69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69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/>
      <c r="G357" s="18"/>
      <c r="H357" s="18">
        <v>131423.89000000001</v>
      </c>
      <c r="I357" s="18">
        <v>8400.17</v>
      </c>
      <c r="J357" s="18"/>
      <c r="K357" s="18">
        <v>0.78</v>
      </c>
      <c r="L357" s="13">
        <f>SUM(F357:K357)</f>
        <v>139824.84000000003</v>
      </c>
      <c r="N357" s="18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>
        <v>52818.5</v>
      </c>
      <c r="I358" s="18">
        <v>2742.92</v>
      </c>
      <c r="J358" s="18"/>
      <c r="K358" s="18">
        <v>0.25</v>
      </c>
      <c r="L358" s="19">
        <f>SUM(F358:K358)</f>
        <v>55561.67</v>
      </c>
      <c r="M358" s="8"/>
      <c r="N358" s="269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>
        <v>108553.08</v>
      </c>
      <c r="I359" s="18">
        <v>6000.11</v>
      </c>
      <c r="J359" s="18"/>
      <c r="K359" s="18">
        <v>0.56000000000000005</v>
      </c>
      <c r="L359" s="19">
        <f>SUM(F359:K359)</f>
        <v>114553.75</v>
      </c>
      <c r="M359" s="8"/>
      <c r="N359" s="269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69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0</v>
      </c>
      <c r="G361" s="47">
        <f t="shared" si="22"/>
        <v>0</v>
      </c>
      <c r="H361" s="47">
        <f t="shared" si="22"/>
        <v>292795.47000000003</v>
      </c>
      <c r="I361" s="47">
        <f t="shared" si="22"/>
        <v>17143.2</v>
      </c>
      <c r="J361" s="47">
        <f t="shared" si="22"/>
        <v>0</v>
      </c>
      <c r="K361" s="47">
        <f t="shared" si="22"/>
        <v>1.59</v>
      </c>
      <c r="L361" s="47">
        <f t="shared" si="22"/>
        <v>309940.26</v>
      </c>
      <c r="M361" s="8"/>
      <c r="N361" s="269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69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69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69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69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7923.86</v>
      </c>
      <c r="G366" s="18">
        <v>2641.28</v>
      </c>
      <c r="H366" s="18">
        <v>5942.92</v>
      </c>
      <c r="I366" s="56">
        <f>SUM(F366:H366)</f>
        <v>16508.059999999998</v>
      </c>
      <c r="J366" s="24" t="s">
        <v>289</v>
      </c>
      <c r="K366" s="24" t="s">
        <v>289</v>
      </c>
      <c r="L366" s="24" t="s">
        <v>289</v>
      </c>
      <c r="M366" s="8"/>
      <c r="N366" s="269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304.86</v>
      </c>
      <c r="G367" s="63">
        <v>101.62</v>
      </c>
      <c r="H367" s="63">
        <v>228.66</v>
      </c>
      <c r="I367" s="56">
        <f>SUM(F367:H367)</f>
        <v>635.14</v>
      </c>
      <c r="J367" s="24" t="s">
        <v>289</v>
      </c>
      <c r="K367" s="24" t="s">
        <v>289</v>
      </c>
      <c r="L367" s="24" t="s">
        <v>289</v>
      </c>
      <c r="M367" s="8"/>
      <c r="N367" s="269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8228.7199999999993</v>
      </c>
      <c r="G368" s="47">
        <f>SUM(G366:G367)</f>
        <v>2742.9</v>
      </c>
      <c r="H368" s="47">
        <f>SUM(H366:H367)</f>
        <v>6171.58</v>
      </c>
      <c r="I368" s="47">
        <f>SUM(I366:I367)</f>
        <v>17143.199999999997</v>
      </c>
      <c r="J368" s="24" t="s">
        <v>289</v>
      </c>
      <c r="K368" s="24" t="s">
        <v>289</v>
      </c>
      <c r="L368" s="24" t="s">
        <v>289</v>
      </c>
      <c r="M368" s="8"/>
      <c r="N368" s="269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69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6" t="s">
        <v>693</v>
      </c>
      <c r="G370" s="176" t="s">
        <v>694</v>
      </c>
      <c r="H370" s="176" t="s">
        <v>695</v>
      </c>
      <c r="I370" s="176" t="s">
        <v>696</v>
      </c>
      <c r="J370" s="176" t="s">
        <v>697</v>
      </c>
      <c r="K370" s="176" t="s">
        <v>698</v>
      </c>
      <c r="L370" s="13"/>
      <c r="M370" s="8"/>
      <c r="N370" s="269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69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69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69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69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>
        <v>47293.46</v>
      </c>
      <c r="I375" s="18"/>
      <c r="J375" s="18"/>
      <c r="K375" s="18"/>
      <c r="L375" s="13">
        <f t="shared" si="23"/>
        <v>47293.46</v>
      </c>
      <c r="M375" s="8"/>
      <c r="N375" s="269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69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69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69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69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69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47293.46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47293.46</v>
      </c>
      <c r="M381" s="8"/>
      <c r="N381" s="269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69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69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69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69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69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69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69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69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>
        <v>12.5</v>
      </c>
      <c r="I390" s="18"/>
      <c r="J390" s="24" t="s">
        <v>289</v>
      </c>
      <c r="K390" s="24" t="s">
        <v>289</v>
      </c>
      <c r="L390" s="56">
        <f t="shared" si="25"/>
        <v>12.5</v>
      </c>
      <c r="M390" s="8"/>
      <c r="N390" s="269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>
        <v>129.44999999999999</v>
      </c>
      <c r="I391" s="18"/>
      <c r="J391" s="24" t="s">
        <v>289</v>
      </c>
      <c r="K391" s="24" t="s">
        <v>289</v>
      </c>
      <c r="L391" s="56">
        <f t="shared" si="25"/>
        <v>129.44999999999999</v>
      </c>
      <c r="M391" s="8"/>
      <c r="N391" s="269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141.94999999999999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141.94999999999999</v>
      </c>
      <c r="M392" s="8"/>
      <c r="N392" s="269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69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69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>
        <v>100000</v>
      </c>
      <c r="H395" s="18">
        <v>97.34</v>
      </c>
      <c r="I395" s="18"/>
      <c r="J395" s="24" t="s">
        <v>289</v>
      </c>
      <c r="K395" s="24" t="s">
        <v>289</v>
      </c>
      <c r="L395" s="56">
        <f t="shared" si="26"/>
        <v>100097.34</v>
      </c>
      <c r="M395" s="8"/>
      <c r="N395" s="269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69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69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69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>
        <v>7091.05</v>
      </c>
      <c r="J399" s="24" t="s">
        <v>289</v>
      </c>
      <c r="K399" s="24" t="s">
        <v>289</v>
      </c>
      <c r="L399" s="56">
        <f t="shared" si="26"/>
        <v>7091.05</v>
      </c>
      <c r="M399" s="8"/>
      <c r="N399" s="269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100000</v>
      </c>
      <c r="H400" s="47">
        <f>SUM(H394:H399)</f>
        <v>97.34</v>
      </c>
      <c r="I400" s="47">
        <f>SUM(I394:I399)</f>
        <v>7091.05</v>
      </c>
      <c r="J400" s="45" t="s">
        <v>289</v>
      </c>
      <c r="K400" s="45" t="s">
        <v>289</v>
      </c>
      <c r="L400" s="47">
        <f>SUM(L394:L399)</f>
        <v>107188.39</v>
      </c>
      <c r="M400" s="8"/>
      <c r="N400" s="269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69"/>
    </row>
    <row r="402" spans="1:21" s="3" customFormat="1" ht="12" customHeight="1" x14ac:dyDescent="0.15">
      <c r="A402" s="110" t="s">
        <v>909</v>
      </c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>
        <v>4770.17</v>
      </c>
      <c r="I402" s="18">
        <v>12260.54</v>
      </c>
      <c r="J402" s="24" t="s">
        <v>289</v>
      </c>
      <c r="K402" s="24" t="s">
        <v>289</v>
      </c>
      <c r="L402" s="56">
        <f>SUM(F402:K402)</f>
        <v>17030.71</v>
      </c>
      <c r="M402" s="8"/>
      <c r="N402" s="269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69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69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69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4770.17</v>
      </c>
      <c r="I406" s="47">
        <f>SUM(I402:I405)</f>
        <v>12260.54</v>
      </c>
      <c r="J406" s="49" t="s">
        <v>289</v>
      </c>
      <c r="K406" s="49" t="s">
        <v>289</v>
      </c>
      <c r="L406" s="47">
        <f>SUM(L402:L405)</f>
        <v>17030.71</v>
      </c>
      <c r="M406" s="8"/>
      <c r="N406" s="269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100000</v>
      </c>
      <c r="H407" s="47">
        <f>H392+H400+H406</f>
        <v>5009.46</v>
      </c>
      <c r="I407" s="47">
        <f>I392+I400+I406</f>
        <v>19351.59</v>
      </c>
      <c r="J407" s="24" t="s">
        <v>289</v>
      </c>
      <c r="K407" s="24" t="s">
        <v>289</v>
      </c>
      <c r="L407" s="47">
        <f>L392+L400+L406</f>
        <v>124361.04999999999</v>
      </c>
      <c r="M407" s="8"/>
      <c r="N407" s="269"/>
    </row>
    <row r="408" spans="1:21" s="3" customFormat="1" ht="12" customHeight="1" x14ac:dyDescent="0.15">
      <c r="A408" s="78"/>
      <c r="B408" s="2"/>
      <c r="C408" s="6"/>
      <c r="D408" s="6"/>
      <c r="E408" s="6"/>
      <c r="F408" s="176" t="s">
        <v>693</v>
      </c>
      <c r="G408" s="176" t="s">
        <v>694</v>
      </c>
      <c r="H408" s="176" t="s">
        <v>695</v>
      </c>
      <c r="I408" s="176" t="s">
        <v>696</v>
      </c>
      <c r="J408" s="176" t="s">
        <v>697</v>
      </c>
      <c r="K408" s="176" t="s">
        <v>698</v>
      </c>
      <c r="L408" s="56"/>
      <c r="M408" s="8"/>
      <c r="N408" s="269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69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69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69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69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16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6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69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69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69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69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69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69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>
        <v>47293.46</v>
      </c>
      <c r="L421" s="56">
        <f t="shared" si="29"/>
        <v>47293.46</v>
      </c>
      <c r="M421" s="8"/>
      <c r="N421" s="269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69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69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69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>
        <v>6800</v>
      </c>
      <c r="I425" s="18"/>
      <c r="J425" s="18"/>
      <c r="K425" s="18">
        <v>7091.05</v>
      </c>
      <c r="L425" s="56">
        <f t="shared" si="29"/>
        <v>13891.05</v>
      </c>
      <c r="M425" s="8"/>
      <c r="N425" s="269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6800</v>
      </c>
      <c r="I426" s="47">
        <f t="shared" si="30"/>
        <v>0</v>
      </c>
      <c r="J426" s="47">
        <f t="shared" si="30"/>
        <v>0</v>
      </c>
      <c r="K426" s="47">
        <f t="shared" si="30"/>
        <v>54384.51</v>
      </c>
      <c r="L426" s="47">
        <f t="shared" si="30"/>
        <v>61184.509999999995</v>
      </c>
      <c r="M426" s="8"/>
      <c r="N426" s="269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6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 t="s">
        <v>909</v>
      </c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>
        <v>3490</v>
      </c>
      <c r="J428" s="18"/>
      <c r="K428" s="18"/>
      <c r="L428" s="56">
        <f>SUM(F428:K428)</f>
        <v>3490</v>
      </c>
      <c r="M428" s="68"/>
      <c r="N428" s="226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6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18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69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3490</v>
      </c>
      <c r="J432" s="47">
        <f t="shared" si="31"/>
        <v>0</v>
      </c>
      <c r="K432" s="47">
        <f t="shared" si="31"/>
        <v>0</v>
      </c>
      <c r="L432" s="47">
        <f t="shared" si="31"/>
        <v>3490</v>
      </c>
      <c r="M432" s="8"/>
      <c r="N432" s="269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6800</v>
      </c>
      <c r="I433" s="47">
        <f t="shared" si="32"/>
        <v>3490</v>
      </c>
      <c r="J433" s="47">
        <f t="shared" si="32"/>
        <v>0</v>
      </c>
      <c r="K433" s="47">
        <f t="shared" si="32"/>
        <v>54384.51</v>
      </c>
      <c r="L433" s="47">
        <f t="shared" si="32"/>
        <v>64674.509999999995</v>
      </c>
      <c r="M433" s="8"/>
      <c r="N433" s="269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69"/>
    </row>
    <row r="435" spans="1:14" s="3" customFormat="1" ht="12" customHeight="1" x14ac:dyDescent="0.15">
      <c r="A435" s="34" t="s">
        <v>0</v>
      </c>
      <c r="K435" s="56"/>
      <c r="L435" s="13"/>
      <c r="M435" s="8"/>
      <c r="N435" s="269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69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69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  <c r="N438" s="269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>
        <v>191847.42</v>
      </c>
      <c r="I439" s="56">
        <f t="shared" si="33"/>
        <v>191847.42</v>
      </c>
      <c r="J439" s="24" t="s">
        <v>289</v>
      </c>
      <c r="K439" s="24" t="s">
        <v>289</v>
      </c>
      <c r="L439" s="24" t="s">
        <v>289</v>
      </c>
      <c r="M439" s="8"/>
      <c r="N439" s="269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69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>
        <v>339553.39</v>
      </c>
      <c r="G441" s="18">
        <v>1209.5899999999999</v>
      </c>
      <c r="H441" s="18"/>
      <c r="I441" s="56">
        <f t="shared" si="33"/>
        <v>340762.98000000004</v>
      </c>
      <c r="J441" s="24" t="s">
        <v>289</v>
      </c>
      <c r="K441" s="24" t="s">
        <v>289</v>
      </c>
      <c r="L441" s="24" t="s">
        <v>289</v>
      </c>
      <c r="M441" s="8"/>
      <c r="N441" s="269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69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69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69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339553.39</v>
      </c>
      <c r="G445" s="13">
        <f>SUM(G438:G444)</f>
        <v>1209.5899999999999</v>
      </c>
      <c r="H445" s="13">
        <f>SUM(H438:H444)</f>
        <v>191847.42</v>
      </c>
      <c r="I445" s="13">
        <f>SUM(I438:I444)</f>
        <v>532610.4</v>
      </c>
      <c r="J445" s="24" t="s">
        <v>289</v>
      </c>
      <c r="K445" s="24" t="s">
        <v>289</v>
      </c>
      <c r="L445" s="24" t="s">
        <v>289</v>
      </c>
      <c r="M445" s="8"/>
      <c r="N445" s="269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69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69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69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69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69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69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69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69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69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69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>
        <v>191847.42</v>
      </c>
      <c r="I456" s="56">
        <f t="shared" si="34"/>
        <v>191847.42</v>
      </c>
      <c r="J456" s="24" t="s">
        <v>289</v>
      </c>
      <c r="K456" s="24" t="s">
        <v>289</v>
      </c>
      <c r="L456" s="24" t="s">
        <v>289</v>
      </c>
      <c r="M456" s="68"/>
      <c r="N456" s="226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16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339553.39</v>
      </c>
      <c r="G458" s="18">
        <v>1209.5899999999999</v>
      </c>
      <c r="H458" s="18"/>
      <c r="I458" s="56">
        <f t="shared" si="34"/>
        <v>340762.98000000004</v>
      </c>
      <c r="J458" s="24" t="s">
        <v>289</v>
      </c>
      <c r="K458" s="24" t="s">
        <v>289</v>
      </c>
      <c r="L458" s="24" t="s">
        <v>289</v>
      </c>
      <c r="M458" s="52"/>
      <c r="N458" s="216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339553.39</v>
      </c>
      <c r="G459" s="83">
        <f>SUM(G453:G458)</f>
        <v>1209.5899999999999</v>
      </c>
      <c r="H459" s="83">
        <f>SUM(H453:H458)</f>
        <v>191847.42</v>
      </c>
      <c r="I459" s="83">
        <f>SUM(I453:I458)</f>
        <v>532610.4</v>
      </c>
      <c r="J459" s="24" t="s">
        <v>289</v>
      </c>
      <c r="K459" s="24" t="s">
        <v>289</v>
      </c>
      <c r="L459" s="24" t="s">
        <v>289</v>
      </c>
      <c r="N459" s="216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339553.39</v>
      </c>
      <c r="G460" s="42">
        <f>G451+G459</f>
        <v>1209.5899999999999</v>
      </c>
      <c r="H460" s="42">
        <f>H451+H459</f>
        <v>191847.42</v>
      </c>
      <c r="I460" s="42">
        <f>I451+I459</f>
        <v>532610.4</v>
      </c>
      <c r="J460" s="24" t="s">
        <v>289</v>
      </c>
      <c r="K460" s="24" t="s">
        <v>289</v>
      </c>
      <c r="L460" s="24" t="s">
        <v>289</v>
      </c>
      <c r="N460" s="216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16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16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16"/>
    </row>
    <row r="464" spans="1:23" s="52" customFormat="1" ht="12" customHeight="1" x14ac:dyDescent="0.2">
      <c r="A464" s="188" t="s">
        <v>899</v>
      </c>
      <c r="B464" s="105">
        <v>19</v>
      </c>
      <c r="C464" s="111">
        <v>1</v>
      </c>
      <c r="D464" s="2" t="s">
        <v>433</v>
      </c>
      <c r="E464" s="111"/>
      <c r="F464" s="18">
        <v>257386.26</v>
      </c>
      <c r="G464" s="18">
        <v>8880.42</v>
      </c>
      <c r="H464" s="18">
        <v>918.54</v>
      </c>
      <c r="I464" s="18">
        <v>0</v>
      </c>
      <c r="J464" s="18">
        <v>472005.32</v>
      </c>
      <c r="K464" s="24" t="s">
        <v>289</v>
      </c>
      <c r="L464" s="24" t="s">
        <v>289</v>
      </c>
      <c r="N464" s="216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16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16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f>F192</f>
        <v>9417907.6600000001</v>
      </c>
      <c r="G467" s="18">
        <f>G192</f>
        <v>301319.36</v>
      </c>
      <c r="H467" s="18">
        <f>H192</f>
        <v>2100315.67</v>
      </c>
      <c r="I467" s="18">
        <f>I192</f>
        <v>47293.46</v>
      </c>
      <c r="J467" s="18">
        <f>L407</f>
        <v>124361.04999999999</v>
      </c>
      <c r="K467" s="24" t="s">
        <v>289</v>
      </c>
      <c r="L467" s="24" t="s">
        <v>289</v>
      </c>
      <c r="N467" s="216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>
        <v>918.54</v>
      </c>
      <c r="K468" s="24" t="s">
        <v>289</v>
      </c>
      <c r="L468" s="24" t="s">
        <v>289</v>
      </c>
      <c r="N468" s="216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9417907.6600000001</v>
      </c>
      <c r="G469" s="53">
        <f>SUM(G467:G468)</f>
        <v>301319.36</v>
      </c>
      <c r="H469" s="53">
        <f>SUM(H467:H468)</f>
        <v>2100315.67</v>
      </c>
      <c r="I469" s="53">
        <f>SUM(I467:I468)</f>
        <v>47293.46</v>
      </c>
      <c r="J469" s="53">
        <f>SUM(J467:J468)</f>
        <v>125279.58999999998</v>
      </c>
      <c r="K469" s="24" t="s">
        <v>289</v>
      </c>
      <c r="L469" s="24" t="s">
        <v>289</v>
      </c>
      <c r="N469" s="216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16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f>L270</f>
        <v>9290068.790000001</v>
      </c>
      <c r="G471" s="18">
        <f>L361</f>
        <v>309940.26</v>
      </c>
      <c r="H471" s="18">
        <f>L351</f>
        <v>2100315.67</v>
      </c>
      <c r="I471" s="18">
        <f>L381</f>
        <v>47293.46</v>
      </c>
      <c r="J471" s="18">
        <f>L433</f>
        <v>64674.509999999995</v>
      </c>
      <c r="K471" s="24" t="s">
        <v>289</v>
      </c>
      <c r="L471" s="24" t="s">
        <v>289</v>
      </c>
      <c r="N471" s="216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>
        <v>918.54</v>
      </c>
      <c r="I472" s="18"/>
      <c r="J472" s="18"/>
      <c r="K472" s="24" t="s">
        <v>289</v>
      </c>
      <c r="L472" s="24" t="s">
        <v>289</v>
      </c>
      <c r="N472" s="216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9290068.790000001</v>
      </c>
      <c r="G473" s="53">
        <f>SUM(G471:G472)</f>
        <v>309940.26</v>
      </c>
      <c r="H473" s="53">
        <f>SUM(H471:H472)</f>
        <v>2101234.21</v>
      </c>
      <c r="I473" s="53">
        <f>SUM(I471:I472)</f>
        <v>47293.46</v>
      </c>
      <c r="J473" s="53">
        <f>SUM(J471:J472)</f>
        <v>64674.509999999995</v>
      </c>
      <c r="K473" s="24" t="s">
        <v>289</v>
      </c>
      <c r="L473" s="24" t="s">
        <v>289</v>
      </c>
      <c r="N473" s="216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16"/>
    </row>
    <row r="475" spans="1:14" s="52" customFormat="1" ht="12" customHeight="1" x14ac:dyDescent="0.2">
      <c r="A475" s="189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385225.12999999896</v>
      </c>
      <c r="G475" s="53">
        <f>(G464+G469)- G473</f>
        <v>259.51999999996042</v>
      </c>
      <c r="H475" s="53">
        <f>(H464+H469)- H473</f>
        <v>0</v>
      </c>
      <c r="I475" s="53">
        <f>(I464+I469)- I473</f>
        <v>0</v>
      </c>
      <c r="J475" s="53">
        <f>(J464+J469)- J473</f>
        <v>532610.4</v>
      </c>
      <c r="K475" s="24" t="s">
        <v>289</v>
      </c>
      <c r="L475" s="24" t="s">
        <v>289</v>
      </c>
      <c r="N475" s="216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16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16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16"/>
    </row>
    <row r="479" spans="1:14" s="52" customFormat="1" ht="12" customHeight="1" x14ac:dyDescent="0.2">
      <c r="A479" s="174" t="s">
        <v>913</v>
      </c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16"/>
    </row>
    <row r="480" spans="1:14" s="52" customFormat="1" ht="12" customHeight="1" x14ac:dyDescent="0.2">
      <c r="A480" s="174" t="s">
        <v>914</v>
      </c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16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16"/>
    </row>
    <row r="482" spans="1:14" s="52" customFormat="1" ht="12" customHeight="1" x14ac:dyDescent="0.2">
      <c r="A482" s="174" t="s">
        <v>913</v>
      </c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16"/>
    </row>
    <row r="483" spans="1:14" s="52" customFormat="1" ht="12" customHeight="1" x14ac:dyDescent="0.2">
      <c r="A483" s="174" t="s">
        <v>914</v>
      </c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16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16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16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16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16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16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20</v>
      </c>
      <c r="G489" s="154"/>
      <c r="H489" s="154"/>
      <c r="I489" s="154"/>
      <c r="J489" s="154"/>
      <c r="K489" s="24" t="s">
        <v>289</v>
      </c>
      <c r="L489" s="24" t="s">
        <v>289</v>
      </c>
      <c r="N489" s="216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911</v>
      </c>
      <c r="G490" s="155"/>
      <c r="H490" s="154"/>
      <c r="I490" s="154"/>
      <c r="J490" s="154"/>
      <c r="K490" s="24" t="s">
        <v>289</v>
      </c>
      <c r="L490" s="24" t="s">
        <v>289</v>
      </c>
      <c r="N490" s="216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910</v>
      </c>
      <c r="G491" s="155"/>
      <c r="H491" s="154"/>
      <c r="I491" s="154"/>
      <c r="J491" s="154"/>
      <c r="K491" s="24" t="s">
        <v>289</v>
      </c>
      <c r="L491" s="24" t="s">
        <v>289</v>
      </c>
      <c r="N491" s="216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5300000</v>
      </c>
      <c r="G492" s="18"/>
      <c r="H492" s="18"/>
      <c r="I492" s="18"/>
      <c r="J492" s="18"/>
      <c r="K492" s="24" t="s">
        <v>289</v>
      </c>
      <c r="L492" s="24" t="s">
        <v>289</v>
      </c>
      <c r="N492" s="216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5.58</v>
      </c>
      <c r="G493" s="18"/>
      <c r="H493" s="18"/>
      <c r="I493" s="18"/>
      <c r="J493" s="18"/>
      <c r="K493" s="24" t="s">
        <v>289</v>
      </c>
      <c r="L493" s="24" t="s">
        <v>289</v>
      </c>
      <c r="N493" s="216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2120000</v>
      </c>
      <c r="G494" s="18"/>
      <c r="H494" s="18"/>
      <c r="I494" s="18"/>
      <c r="J494" s="18"/>
      <c r="K494" s="53">
        <f>SUM(F494:J494)</f>
        <v>2120000</v>
      </c>
      <c r="L494" s="24" t="s">
        <v>289</v>
      </c>
      <c r="N494" s="216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16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265000</v>
      </c>
      <c r="G496" s="18"/>
      <c r="H496" s="18"/>
      <c r="I496" s="18"/>
      <c r="J496" s="18"/>
      <c r="K496" s="53">
        <f t="shared" si="35"/>
        <v>265000</v>
      </c>
      <c r="L496" s="24" t="s">
        <v>289</v>
      </c>
      <c r="N496" s="216"/>
    </row>
    <row r="497" spans="1:14" s="52" customFormat="1" ht="12" customHeight="1" x14ac:dyDescent="0.2">
      <c r="A497" s="199" t="s">
        <v>626</v>
      </c>
      <c r="B497" s="200">
        <v>20</v>
      </c>
      <c r="C497" s="201">
        <v>9</v>
      </c>
      <c r="D497" s="202" t="s">
        <v>433</v>
      </c>
      <c r="E497" s="201"/>
      <c r="F497" s="203">
        <v>1855000</v>
      </c>
      <c r="G497" s="203"/>
      <c r="H497" s="203"/>
      <c r="I497" s="203"/>
      <c r="J497" s="203"/>
      <c r="K497" s="204">
        <f t="shared" si="35"/>
        <v>1855000</v>
      </c>
      <c r="L497" s="205" t="s">
        <v>289</v>
      </c>
      <c r="N497" s="216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421217.54</v>
      </c>
      <c r="G498" s="18"/>
      <c r="H498" s="18"/>
      <c r="I498" s="18"/>
      <c r="J498" s="18"/>
      <c r="K498" s="53">
        <f t="shared" si="35"/>
        <v>421217.54</v>
      </c>
      <c r="L498" s="24" t="s">
        <v>289</v>
      </c>
      <c r="N498" s="216"/>
    </row>
    <row r="499" spans="1:14" s="52" customFormat="1" ht="12" customHeight="1" thickTop="1" x14ac:dyDescent="0.2">
      <c r="A499" s="139" t="s">
        <v>628</v>
      </c>
      <c r="B499" s="44">
        <v>20</v>
      </c>
      <c r="C499" s="194">
        <v>11</v>
      </c>
      <c r="D499" s="39" t="s">
        <v>433</v>
      </c>
      <c r="E499" s="194"/>
      <c r="F499" s="42">
        <f>SUM(F497:F498)</f>
        <v>2276217.54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2276217.54</v>
      </c>
      <c r="L499" s="45" t="s">
        <v>289</v>
      </c>
      <c r="N499" s="216"/>
    </row>
    <row r="500" spans="1:14" s="52" customFormat="1" ht="12" customHeight="1" x14ac:dyDescent="0.2">
      <c r="A500" s="199" t="s">
        <v>655</v>
      </c>
      <c r="B500" s="200">
        <v>20</v>
      </c>
      <c r="C500" s="201">
        <v>12</v>
      </c>
      <c r="D500" s="202" t="s">
        <v>433</v>
      </c>
      <c r="E500" s="201"/>
      <c r="F500" s="203">
        <v>265000</v>
      </c>
      <c r="G500" s="203"/>
      <c r="H500" s="203"/>
      <c r="I500" s="203"/>
      <c r="J500" s="203"/>
      <c r="K500" s="204">
        <f t="shared" si="35"/>
        <v>265000</v>
      </c>
      <c r="L500" s="205" t="s">
        <v>289</v>
      </c>
      <c r="N500" s="216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104608.76</v>
      </c>
      <c r="G501" s="18"/>
      <c r="H501" s="18"/>
      <c r="I501" s="18"/>
      <c r="J501" s="18"/>
      <c r="K501" s="53">
        <f t="shared" si="35"/>
        <v>104608.76</v>
      </c>
      <c r="L501" s="24" t="s">
        <v>289</v>
      </c>
      <c r="N501" s="216"/>
    </row>
    <row r="502" spans="1:14" s="52" customFormat="1" ht="12" customHeight="1" thickTop="1" x14ac:dyDescent="0.2">
      <c r="A502" s="139" t="s">
        <v>630</v>
      </c>
      <c r="B502" s="44">
        <v>20</v>
      </c>
      <c r="C502" s="194">
        <v>14</v>
      </c>
      <c r="D502" s="39" t="s">
        <v>433</v>
      </c>
      <c r="E502" s="194"/>
      <c r="F502" s="42">
        <f>SUM(F500:F501)</f>
        <v>369608.76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369608.76</v>
      </c>
      <c r="L502" s="45" t="s">
        <v>289</v>
      </c>
      <c r="N502" s="216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16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16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16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16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16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16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16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16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16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16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16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16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16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16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6" t="s">
        <v>693</v>
      </c>
      <c r="G517" s="176" t="s">
        <v>694</v>
      </c>
      <c r="H517" s="176" t="s">
        <v>695</v>
      </c>
      <c r="I517" s="176" t="s">
        <v>696</v>
      </c>
      <c r="J517" s="176" t="s">
        <v>697</v>
      </c>
      <c r="K517" s="176" t="s">
        <v>698</v>
      </c>
      <c r="L517" s="106"/>
      <c r="N517" s="216"/>
    </row>
    <row r="518" spans="1:14" s="52" customFormat="1" ht="12" customHeight="1" x14ac:dyDescent="0.2">
      <c r="A518" s="177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16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16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621460.68999999994</v>
      </c>
      <c r="G520" s="18">
        <v>203876.69</v>
      </c>
      <c r="H520" s="18">
        <v>44824.21</v>
      </c>
      <c r="I520" s="18">
        <v>3991.97</v>
      </c>
      <c r="J520" s="18">
        <v>6325.35</v>
      </c>
      <c r="K520" s="18">
        <v>1450.1</v>
      </c>
      <c r="L520" s="88">
        <f>SUM(F520:K520)</f>
        <v>881929.00999999978</v>
      </c>
      <c r="N520" s="216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v>199211.72</v>
      </c>
      <c r="G521" s="18">
        <v>82193.67</v>
      </c>
      <c r="H521" s="18">
        <v>126310.11</v>
      </c>
      <c r="I521" s="18">
        <v>854.18</v>
      </c>
      <c r="J521" s="18">
        <v>4045.77</v>
      </c>
      <c r="K521" s="18">
        <v>379.7</v>
      </c>
      <c r="L521" s="88">
        <f>SUM(F521:K521)</f>
        <v>412995.15</v>
      </c>
      <c r="N521" s="216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224813.84</v>
      </c>
      <c r="G522" s="18">
        <v>103836.6</v>
      </c>
      <c r="H522" s="18">
        <v>356040.97</v>
      </c>
      <c r="I522" s="18">
        <v>1542.69</v>
      </c>
      <c r="J522" s="18">
        <v>7032.96</v>
      </c>
      <c r="K522" s="18">
        <v>587.29999999999995</v>
      </c>
      <c r="L522" s="88">
        <f>SUM(F522:K522)</f>
        <v>693854.35999999987</v>
      </c>
      <c r="N522" s="216"/>
    </row>
    <row r="523" spans="1:14" s="52" customFormat="1" ht="12" customHeight="1" thickTop="1" x14ac:dyDescent="0.2">
      <c r="A523" s="139" t="s">
        <v>63</v>
      </c>
      <c r="B523" s="107">
        <v>21</v>
      </c>
      <c r="C523" s="194">
        <v>4</v>
      </c>
      <c r="D523" s="195" t="s">
        <v>433</v>
      </c>
      <c r="E523" s="194"/>
      <c r="F523" s="108">
        <f>SUM(F520:F522)</f>
        <v>1045486.2499999999</v>
      </c>
      <c r="G523" s="108">
        <f t="shared" ref="G523:L523" si="36">SUM(G520:G522)</f>
        <v>389906.95999999996</v>
      </c>
      <c r="H523" s="108">
        <f t="shared" si="36"/>
        <v>527175.29</v>
      </c>
      <c r="I523" s="108">
        <f t="shared" si="36"/>
        <v>6388.84</v>
      </c>
      <c r="J523" s="108">
        <f t="shared" si="36"/>
        <v>17404.080000000002</v>
      </c>
      <c r="K523" s="108">
        <f t="shared" si="36"/>
        <v>2417.1</v>
      </c>
      <c r="L523" s="89">
        <f t="shared" si="36"/>
        <v>1988778.5199999996</v>
      </c>
      <c r="N523" s="216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16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147932.07</v>
      </c>
      <c r="G525" s="18">
        <v>68776.460000000006</v>
      </c>
      <c r="H525" s="18">
        <v>48832.2</v>
      </c>
      <c r="I525" s="18">
        <v>2056.13</v>
      </c>
      <c r="J525" s="18"/>
      <c r="K525" s="18"/>
      <c r="L525" s="88">
        <f>SUM(F525:K525)</f>
        <v>267596.86000000004</v>
      </c>
      <c r="M525" s="8"/>
      <c r="N525" s="269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v>24305.64</v>
      </c>
      <c r="G526" s="18">
        <v>7598.16</v>
      </c>
      <c r="H526" s="18">
        <v>34989.25</v>
      </c>
      <c r="I526" s="18">
        <v>124.84</v>
      </c>
      <c r="J526" s="18"/>
      <c r="K526" s="18"/>
      <c r="L526" s="88">
        <f>SUM(F526:K526)</f>
        <v>67017.89</v>
      </c>
      <c r="M526" s="8"/>
      <c r="N526" s="269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v>26845.67</v>
      </c>
      <c r="G527" s="18">
        <v>9626.91</v>
      </c>
      <c r="H527" s="18">
        <v>15899.06</v>
      </c>
      <c r="I527" s="18">
        <v>288.17</v>
      </c>
      <c r="J527" s="18"/>
      <c r="K527" s="18"/>
      <c r="L527" s="88">
        <f>SUM(F527:K527)</f>
        <v>52659.81</v>
      </c>
      <c r="M527" s="8"/>
      <c r="N527" s="269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199083.38</v>
      </c>
      <c r="G528" s="89">
        <f t="shared" ref="G528:L528" si="37">SUM(G525:G527)</f>
        <v>86001.530000000013</v>
      </c>
      <c r="H528" s="89">
        <f t="shared" si="37"/>
        <v>99720.51</v>
      </c>
      <c r="I528" s="89">
        <f t="shared" si="37"/>
        <v>2469.1400000000003</v>
      </c>
      <c r="J528" s="89">
        <f t="shared" si="37"/>
        <v>0</v>
      </c>
      <c r="K528" s="89">
        <f t="shared" si="37"/>
        <v>0</v>
      </c>
      <c r="L528" s="89">
        <f t="shared" si="37"/>
        <v>387274.56000000006</v>
      </c>
      <c r="M528" s="8"/>
      <c r="N528" s="269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69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37053</v>
      </c>
      <c r="G530" s="18">
        <v>18396.66</v>
      </c>
      <c r="H530" s="18"/>
      <c r="I530" s="18"/>
      <c r="J530" s="18"/>
      <c r="K530" s="18"/>
      <c r="L530" s="88">
        <f>SUM(F530:K530)</f>
        <v>55449.66</v>
      </c>
      <c r="M530" s="8"/>
      <c r="N530" s="269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v>17038.21</v>
      </c>
      <c r="G531" s="18">
        <v>7535.04</v>
      </c>
      <c r="H531" s="18"/>
      <c r="I531" s="18"/>
      <c r="J531" s="18"/>
      <c r="K531" s="18"/>
      <c r="L531" s="88">
        <f>SUM(F531:K531)</f>
        <v>24573.25</v>
      </c>
      <c r="M531" s="8"/>
      <c r="N531" s="269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31642.400000000001</v>
      </c>
      <c r="G532" s="18">
        <v>13993.64</v>
      </c>
      <c r="H532" s="18"/>
      <c r="I532" s="18"/>
      <c r="J532" s="18"/>
      <c r="K532" s="18"/>
      <c r="L532" s="88">
        <f>SUM(F532:K532)</f>
        <v>45636.04</v>
      </c>
      <c r="M532" s="8"/>
      <c r="N532" s="269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85733.61</v>
      </c>
      <c r="G533" s="89">
        <f t="shared" ref="G533:L533" si="38">SUM(G530:G532)</f>
        <v>39925.339999999997</v>
      </c>
      <c r="H533" s="89">
        <f t="shared" si="38"/>
        <v>0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125658.95000000001</v>
      </c>
      <c r="M533" s="8"/>
      <c r="N533" s="269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3" t="s">
        <v>289</v>
      </c>
      <c r="G534" s="193" t="s">
        <v>289</v>
      </c>
      <c r="H534" s="193" t="s">
        <v>289</v>
      </c>
      <c r="I534" s="193" t="s">
        <v>289</v>
      </c>
      <c r="J534" s="193" t="s">
        <v>289</v>
      </c>
      <c r="K534" s="193" t="s">
        <v>289</v>
      </c>
      <c r="L534" s="193" t="s">
        <v>289</v>
      </c>
      <c r="M534" s="8"/>
      <c r="N534" s="269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  <c r="N535" s="269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69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69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  <c r="N538" s="269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69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68570</v>
      </c>
      <c r="I540" s="18"/>
      <c r="J540" s="18"/>
      <c r="K540" s="18"/>
      <c r="L540" s="88">
        <f>SUM(F540:K540)</f>
        <v>68570</v>
      </c>
      <c r="M540" s="8"/>
      <c r="N540" s="269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>
        <v>49958.75</v>
      </c>
      <c r="I541" s="18"/>
      <c r="J541" s="18"/>
      <c r="K541" s="18"/>
      <c r="L541" s="88">
        <f>SUM(F541:K541)</f>
        <v>49958.75</v>
      </c>
      <c r="M541" s="8"/>
      <c r="N541" s="269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142421.04999999999</v>
      </c>
      <c r="I542" s="18"/>
      <c r="J542" s="18"/>
      <c r="K542" s="18"/>
      <c r="L542" s="88">
        <f>SUM(F542:K542)</f>
        <v>142421.04999999999</v>
      </c>
      <c r="M542" s="8"/>
      <c r="N542" s="269"/>
    </row>
    <row r="543" spans="1:14" s="3" customFormat="1" ht="12" customHeight="1" thickTop="1" thickBot="1" x14ac:dyDescent="0.2">
      <c r="A543" s="130" t="s">
        <v>71</v>
      </c>
      <c r="B543" s="190">
        <v>21</v>
      </c>
      <c r="C543" s="190">
        <v>20</v>
      </c>
      <c r="D543" s="191" t="s">
        <v>433</v>
      </c>
      <c r="E543" s="190"/>
      <c r="F543" s="192">
        <f>SUM(F540:F542)</f>
        <v>0</v>
      </c>
      <c r="G543" s="192">
        <f t="shared" ref="G543:L543" si="40">SUM(G540:G542)</f>
        <v>0</v>
      </c>
      <c r="H543" s="192">
        <f t="shared" si="40"/>
        <v>260949.8</v>
      </c>
      <c r="I543" s="192">
        <f t="shared" si="40"/>
        <v>0</v>
      </c>
      <c r="J543" s="192">
        <f t="shared" si="40"/>
        <v>0</v>
      </c>
      <c r="K543" s="192">
        <f t="shared" si="40"/>
        <v>0</v>
      </c>
      <c r="L543" s="192">
        <f t="shared" si="40"/>
        <v>260949.8</v>
      </c>
      <c r="M543" s="8"/>
      <c r="N543" s="269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1330303.24</v>
      </c>
      <c r="G544" s="89">
        <f t="shared" ref="G544:L544" si="41">G523+G528+G533+G538+G543</f>
        <v>515833.82999999996</v>
      </c>
      <c r="H544" s="89">
        <f t="shared" si="41"/>
        <v>887845.60000000009</v>
      </c>
      <c r="I544" s="89">
        <f t="shared" si="41"/>
        <v>8857.98</v>
      </c>
      <c r="J544" s="89">
        <f t="shared" si="41"/>
        <v>17404.080000000002</v>
      </c>
      <c r="K544" s="89">
        <f t="shared" si="41"/>
        <v>2417.1</v>
      </c>
      <c r="L544" s="89">
        <f t="shared" si="41"/>
        <v>2762661.8299999996</v>
      </c>
      <c r="M544" s="8"/>
      <c r="N544" s="269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69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69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69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881929.00999999978</v>
      </c>
      <c r="G548" s="87">
        <f>L525</f>
        <v>267596.86000000004</v>
      </c>
      <c r="H548" s="87">
        <f>L530</f>
        <v>55449.66</v>
      </c>
      <c r="I548" s="87">
        <f>L535</f>
        <v>0</v>
      </c>
      <c r="J548" s="87">
        <f>L540</f>
        <v>68570</v>
      </c>
      <c r="K548" s="87">
        <f>SUM(F548:J548)</f>
        <v>1273545.5299999998</v>
      </c>
      <c r="L548" s="24" t="s">
        <v>289</v>
      </c>
      <c r="M548" s="8"/>
      <c r="N548" s="269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412995.15</v>
      </c>
      <c r="G549" s="87">
        <f>L526</f>
        <v>67017.89</v>
      </c>
      <c r="H549" s="87">
        <f>L531</f>
        <v>24573.25</v>
      </c>
      <c r="I549" s="87">
        <f>L536</f>
        <v>0</v>
      </c>
      <c r="J549" s="87">
        <f>L541</f>
        <v>49958.75</v>
      </c>
      <c r="K549" s="87">
        <f>SUM(F549:J549)</f>
        <v>554545.04</v>
      </c>
      <c r="L549" s="24" t="s">
        <v>289</v>
      </c>
      <c r="M549" s="8"/>
      <c r="N549" s="269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693854.35999999987</v>
      </c>
      <c r="G550" s="87">
        <f>L527</f>
        <v>52659.81</v>
      </c>
      <c r="H550" s="87">
        <f>L532</f>
        <v>45636.04</v>
      </c>
      <c r="I550" s="87">
        <f>L537</f>
        <v>0</v>
      </c>
      <c r="J550" s="87">
        <f>L542</f>
        <v>142421.04999999999</v>
      </c>
      <c r="K550" s="87">
        <f>SUM(F550:J550)</f>
        <v>934571.26</v>
      </c>
      <c r="L550" s="24" t="s">
        <v>289</v>
      </c>
      <c r="M550" s="8"/>
      <c r="N550" s="269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1988778.5199999996</v>
      </c>
      <c r="G551" s="89">
        <f t="shared" si="42"/>
        <v>387274.56000000006</v>
      </c>
      <c r="H551" s="89">
        <f t="shared" si="42"/>
        <v>125658.95000000001</v>
      </c>
      <c r="I551" s="89">
        <f t="shared" si="42"/>
        <v>0</v>
      </c>
      <c r="J551" s="89">
        <f t="shared" si="42"/>
        <v>260949.8</v>
      </c>
      <c r="K551" s="89">
        <f t="shared" si="42"/>
        <v>2762661.83</v>
      </c>
      <c r="L551" s="24"/>
      <c r="M551" s="8"/>
      <c r="N551" s="269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69"/>
    </row>
    <row r="553" spans="1:14" s="3" customFormat="1" ht="12" customHeight="1" x14ac:dyDescent="0.15">
      <c r="B553" s="105"/>
      <c r="C553" s="115"/>
      <c r="D553" s="115"/>
      <c r="E553" s="115"/>
      <c r="F553" s="176" t="s">
        <v>693</v>
      </c>
      <c r="G553" s="176" t="s">
        <v>694</v>
      </c>
      <c r="H553" s="176" t="s">
        <v>695</v>
      </c>
      <c r="I553" s="176" t="s">
        <v>696</v>
      </c>
      <c r="J553" s="176" t="s">
        <v>697</v>
      </c>
      <c r="K553" s="176" t="s">
        <v>698</v>
      </c>
      <c r="L553" s="106"/>
      <c r="M553" s="8"/>
      <c r="N553" s="269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69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69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69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69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69"/>
    </row>
    <row r="559" spans="1:14" s="3" customFormat="1" ht="12" customHeight="1" thickTop="1" x14ac:dyDescent="0.15">
      <c r="A559" s="139" t="s">
        <v>63</v>
      </c>
      <c r="B559" s="107">
        <v>22</v>
      </c>
      <c r="C559" s="194">
        <v>4</v>
      </c>
      <c r="D559" s="195" t="s">
        <v>433</v>
      </c>
      <c r="E559" s="194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69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69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v>19310.400000000001</v>
      </c>
      <c r="G561" s="18">
        <v>1540.98</v>
      </c>
      <c r="H561" s="18"/>
      <c r="I561" s="18"/>
      <c r="J561" s="18"/>
      <c r="K561" s="18"/>
      <c r="L561" s="88">
        <f>SUM(F561:K561)</f>
        <v>20851.38</v>
      </c>
      <c r="M561" s="8"/>
      <c r="N561" s="269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69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69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5" t="s">
        <v>433</v>
      </c>
      <c r="E564" s="107"/>
      <c r="F564" s="89">
        <f t="shared" ref="F564:L564" si="44">SUM(F561:F563)</f>
        <v>19310.400000000001</v>
      </c>
      <c r="G564" s="89">
        <f t="shared" si="44"/>
        <v>1540.98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20851.38</v>
      </c>
      <c r="M564" s="8"/>
      <c r="N564" s="269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69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69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69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69"/>
    </row>
    <row r="569" spans="1:14" s="3" customFormat="1" ht="12" customHeight="1" thickTop="1" thickBot="1" x14ac:dyDescent="0.2">
      <c r="A569" s="130" t="s">
        <v>67</v>
      </c>
      <c r="B569" s="190">
        <v>22</v>
      </c>
      <c r="C569" s="190">
        <v>12</v>
      </c>
      <c r="D569" s="196" t="s">
        <v>433</v>
      </c>
      <c r="E569" s="190"/>
      <c r="F569" s="192">
        <f>SUM(F566:F568)</f>
        <v>0</v>
      </c>
      <c r="G569" s="192">
        <f t="shared" ref="G569:L569" si="45">SUM(G566:G568)</f>
        <v>0</v>
      </c>
      <c r="H569" s="192">
        <f t="shared" si="45"/>
        <v>0</v>
      </c>
      <c r="I569" s="192">
        <f t="shared" si="45"/>
        <v>0</v>
      </c>
      <c r="J569" s="192">
        <f t="shared" si="45"/>
        <v>0</v>
      </c>
      <c r="K569" s="192">
        <f t="shared" si="45"/>
        <v>0</v>
      </c>
      <c r="L569" s="192">
        <f t="shared" si="45"/>
        <v>0</v>
      </c>
      <c r="M569" s="8"/>
      <c r="N569" s="269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19310.400000000001</v>
      </c>
      <c r="G570" s="89">
        <f t="shared" ref="G570:L570" si="46">G559+G564+G569</f>
        <v>1540.98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20851.38</v>
      </c>
      <c r="M570" s="8"/>
      <c r="N570" s="269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69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69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69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  <c r="N574" s="269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69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69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69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69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69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69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>
        <v>107470.66</v>
      </c>
      <c r="H581" s="18">
        <v>353107.28</v>
      </c>
      <c r="I581" s="87">
        <f t="shared" si="47"/>
        <v>460577.94000000006</v>
      </c>
      <c r="J581" s="24" t="s">
        <v>289</v>
      </c>
      <c r="K581" s="24" t="s">
        <v>289</v>
      </c>
      <c r="L581" s="24" t="s">
        <v>289</v>
      </c>
      <c r="M581" s="8"/>
      <c r="N581" s="269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69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>
        <v>30688.95</v>
      </c>
      <c r="I583" s="87">
        <f t="shared" si="47"/>
        <v>30688.95</v>
      </c>
      <c r="J583" s="24" t="s">
        <v>289</v>
      </c>
      <c r="K583" s="24" t="s">
        <v>289</v>
      </c>
      <c r="L583" s="24" t="s">
        <v>289</v>
      </c>
      <c r="M583" s="8"/>
      <c r="N583" s="269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69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69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69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69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69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69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104750.15</v>
      </c>
      <c r="I590" s="18">
        <v>30393.63</v>
      </c>
      <c r="J590" s="18">
        <v>62059.73</v>
      </c>
      <c r="K590" s="104">
        <f t="shared" ref="K590:K596" si="48">SUM(H590:J590)</f>
        <v>197203.51</v>
      </c>
      <c r="L590" s="24" t="s">
        <v>289</v>
      </c>
      <c r="M590" s="8"/>
      <c r="N590" s="269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68570</v>
      </c>
      <c r="I591" s="18">
        <v>49958.75</v>
      </c>
      <c r="J591" s="18">
        <v>142421.04999999999</v>
      </c>
      <c r="K591" s="104">
        <f t="shared" si="48"/>
        <v>260949.8</v>
      </c>
      <c r="L591" s="24" t="s">
        <v>289</v>
      </c>
      <c r="M591" s="8"/>
      <c r="N591" s="269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v>27720</v>
      </c>
      <c r="K592" s="104">
        <f t="shared" si="48"/>
        <v>27720</v>
      </c>
      <c r="L592" s="24" t="s">
        <v>289</v>
      </c>
      <c r="M592" s="8"/>
      <c r="N592" s="269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>
        <v>2576.73</v>
      </c>
      <c r="J593" s="18">
        <v>12347.77</v>
      </c>
      <c r="K593" s="104">
        <f t="shared" si="48"/>
        <v>14924.5</v>
      </c>
      <c r="L593" s="24" t="s">
        <v>289</v>
      </c>
      <c r="M593" s="8"/>
      <c r="N593" s="269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200</v>
      </c>
      <c r="I594" s="18"/>
      <c r="J594" s="18">
        <v>277.2</v>
      </c>
      <c r="K594" s="104">
        <f t="shared" si="48"/>
        <v>477.2</v>
      </c>
      <c r="L594" s="24" t="s">
        <v>289</v>
      </c>
      <c r="M594" s="8"/>
      <c r="N594" s="269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69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69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173520.15</v>
      </c>
      <c r="I597" s="108">
        <f>SUM(I590:I596)</f>
        <v>82929.11</v>
      </c>
      <c r="J597" s="108">
        <f>SUM(J590:J596)</f>
        <v>244825.75</v>
      </c>
      <c r="K597" s="108">
        <f>SUM(K590:K596)</f>
        <v>501275.01</v>
      </c>
      <c r="L597" s="24" t="s">
        <v>289</v>
      </c>
      <c r="M597" s="8"/>
      <c r="N597" s="269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69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69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69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69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69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118671.84</v>
      </c>
      <c r="I603" s="18">
        <v>96707.38</v>
      </c>
      <c r="J603" s="18">
        <v>153196.69</v>
      </c>
      <c r="K603" s="104">
        <f>SUM(H603:J603)</f>
        <v>368575.91000000003</v>
      </c>
      <c r="L603" s="24" t="s">
        <v>289</v>
      </c>
      <c r="M603" s="8"/>
      <c r="N603" s="269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118671.84</v>
      </c>
      <c r="I604" s="108">
        <f>SUM(I601:I603)</f>
        <v>96707.38</v>
      </c>
      <c r="J604" s="108">
        <f>SUM(J601:J603)</f>
        <v>153196.69</v>
      </c>
      <c r="K604" s="108">
        <f>SUM(K601:K603)</f>
        <v>368575.91000000003</v>
      </c>
      <c r="L604" s="24" t="s">
        <v>289</v>
      </c>
      <c r="M604" s="8"/>
      <c r="N604" s="269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69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69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69"/>
    </row>
    <row r="608" spans="1:14" s="3" customFormat="1" ht="12" customHeight="1" x14ac:dyDescent="0.15">
      <c r="B608" s="105"/>
      <c r="C608" s="105"/>
      <c r="D608" s="105"/>
      <c r="E608" s="105"/>
      <c r="F608" s="176" t="s">
        <v>693</v>
      </c>
      <c r="G608" s="176" t="s">
        <v>694</v>
      </c>
      <c r="H608" s="176" t="s">
        <v>695</v>
      </c>
      <c r="I608" s="176" t="s">
        <v>696</v>
      </c>
      <c r="J608" s="176" t="s">
        <v>697</v>
      </c>
      <c r="K608" s="176" t="s">
        <v>698</v>
      </c>
      <c r="L608" s="88"/>
      <c r="M608" s="8"/>
      <c r="N608" s="269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69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  <c r="N610" s="269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>
        <v>4512.8500000000004</v>
      </c>
      <c r="G611" s="18">
        <v>669.77</v>
      </c>
      <c r="H611" s="18"/>
      <c r="I611" s="18"/>
      <c r="J611" s="18"/>
      <c r="K611" s="18"/>
      <c r="L611" s="88">
        <f>SUM(F611:K611)</f>
        <v>5182.6200000000008</v>
      </c>
      <c r="M611" s="8"/>
      <c r="N611" s="269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v>1670.4</v>
      </c>
      <c r="G612" s="18">
        <v>221.96</v>
      </c>
      <c r="H612" s="18"/>
      <c r="I612" s="18"/>
      <c r="J612" s="18"/>
      <c r="K612" s="18"/>
      <c r="L612" s="88">
        <f>SUM(F612:K612)</f>
        <v>1892.3600000000001</v>
      </c>
      <c r="M612" s="8"/>
      <c r="N612" s="269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6183.25</v>
      </c>
      <c r="G613" s="108">
        <f t="shared" si="49"/>
        <v>891.73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7074.9800000000014</v>
      </c>
      <c r="M613" s="8"/>
      <c r="N613" s="269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1076991.56</v>
      </c>
      <c r="H616" s="109">
        <f>SUM(F51)</f>
        <v>1076991.56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59144.5</v>
      </c>
      <c r="H617" s="109">
        <f>SUM(G51)</f>
        <v>59144.5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344061.07</v>
      </c>
      <c r="H618" s="109">
        <f>SUM(H51)</f>
        <v>344061.07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19753.46</v>
      </c>
      <c r="H619" s="109">
        <f>SUM(I51)</f>
        <v>19753.46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532610.4</v>
      </c>
      <c r="H620" s="109">
        <f>SUM(J51)</f>
        <v>532610.4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385225.13</v>
      </c>
      <c r="H621" s="109">
        <f>F475</f>
        <v>385225.12999999896</v>
      </c>
      <c r="I621" s="121" t="s">
        <v>101</v>
      </c>
      <c r="J621" s="109">
        <f t="shared" ref="J621:J654" si="50">G621-H621</f>
        <v>1.0477378964424133E-9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259.52</v>
      </c>
      <c r="H622" s="109">
        <f>G475</f>
        <v>259.51999999996042</v>
      </c>
      <c r="I622" s="121" t="s">
        <v>102</v>
      </c>
      <c r="J622" s="109">
        <f t="shared" si="50"/>
        <v>3.9563019527122378E-11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532610.4</v>
      </c>
      <c r="H625" s="109">
        <f>J475</f>
        <v>532610.4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9417907.6600000001</v>
      </c>
      <c r="H626" s="104">
        <f>SUM(F467)</f>
        <v>9417907.6600000001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301319.36</v>
      </c>
      <c r="H627" s="104">
        <f>SUM(G467)</f>
        <v>301319.36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2100315.67</v>
      </c>
      <c r="H628" s="104">
        <f>SUM(H467)</f>
        <v>2100315.67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47293.46</v>
      </c>
      <c r="H629" s="104">
        <f>SUM(I467)</f>
        <v>47293.46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124361.05</v>
      </c>
      <c r="H630" s="104">
        <f>SUM(J467)</f>
        <v>124361.04999999999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9290068.790000001</v>
      </c>
      <c r="H631" s="104">
        <f>SUM(F471)</f>
        <v>9290068.790000001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2100315.67</v>
      </c>
      <c r="H632" s="104">
        <f>SUM(H471)</f>
        <v>2100315.67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17143.2</v>
      </c>
      <c r="H633" s="104">
        <f>I368</f>
        <v>17143.199999999997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309940.26</v>
      </c>
      <c r="H634" s="104">
        <f>SUM(G471)</f>
        <v>309940.26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47293.46</v>
      </c>
      <c r="H635" s="104">
        <f>SUM(I471)</f>
        <v>47293.46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124361.04999999999</v>
      </c>
      <c r="H636" s="164">
        <f>SUM(J467)</f>
        <v>124361.04999999999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64674.509999999995</v>
      </c>
      <c r="H637" s="164">
        <f>SUM(J471)</f>
        <v>64674.509999999995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339553.39</v>
      </c>
      <c r="H638" s="104">
        <f>SUM(F460)</f>
        <v>339553.39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1209.5899999999999</v>
      </c>
      <c r="H639" s="104">
        <f>SUM(G460)</f>
        <v>1209.5899999999999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191847.42</v>
      </c>
      <c r="H640" s="104">
        <f>SUM(H460)</f>
        <v>191847.42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532610.4</v>
      </c>
      <c r="H641" s="104">
        <f>SUM(I460)</f>
        <v>532610.4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5009.46</v>
      </c>
      <c r="H643" s="104">
        <f>H407</f>
        <v>5009.46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100000</v>
      </c>
      <c r="H644" s="104">
        <f>G407</f>
        <v>100000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124361.05</v>
      </c>
      <c r="H645" s="104">
        <f>L407</f>
        <v>124361.04999999999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501275.01</v>
      </c>
      <c r="H646" s="104">
        <f>L207+L225+L243</f>
        <v>501275.01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368575.91000000003</v>
      </c>
      <c r="H647" s="104">
        <f>(J256+J337)-(J254+J335)</f>
        <v>368575.91000000003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173520.15</v>
      </c>
      <c r="H648" s="104">
        <f>H597</f>
        <v>173520.15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82929.11</v>
      </c>
      <c r="H649" s="104">
        <f>I597</f>
        <v>82929.11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244825.75</v>
      </c>
      <c r="H650" s="104">
        <f>J597</f>
        <v>244825.75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100000</v>
      </c>
      <c r="H654" s="104">
        <f>K265+K346</f>
        <v>100000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4704580.97</v>
      </c>
      <c r="G659" s="19">
        <f>(L228+L308+L358)</f>
        <v>2004673.7</v>
      </c>
      <c r="H659" s="19">
        <f>(L246+L327+L359)</f>
        <v>4496586.6800000006</v>
      </c>
      <c r="I659" s="19">
        <f>SUM(F659:H659)</f>
        <v>11205841.350000001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48450.732605394354</v>
      </c>
      <c r="G660" s="19">
        <f>(L358/IF(SUM(L357:L359)=0,1,SUM(L357:L359))*(SUM(G96:G109)))</f>
        <v>19252.685118603826</v>
      </c>
      <c r="H660" s="19">
        <f>(L359/IF(SUM(L357:L359)=0,1,SUM(L357:L359))*(SUM(G96:G109)))</f>
        <v>39694.042276001834</v>
      </c>
      <c r="I660" s="19">
        <f>SUM(F660:H660)</f>
        <v>107397.46000000002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173520.15</v>
      </c>
      <c r="G661" s="19">
        <f>(L225+L305)-(J225+J305)</f>
        <v>92853.28</v>
      </c>
      <c r="H661" s="19">
        <f>(L243+L324)-(J243+J324)</f>
        <v>250244.6</v>
      </c>
      <c r="I661" s="19">
        <f>SUM(F661:H661)</f>
        <v>516618.03</v>
      </c>
      <c r="J661"/>
      <c r="K661" s="13"/>
      <c r="L661" s="13"/>
      <c r="M661" s="8"/>
    </row>
    <row r="662" spans="1:13" s="3" customFormat="1" ht="12" customHeight="1" x14ac:dyDescent="0.15">
      <c r="A662" s="197" t="s">
        <v>129</v>
      </c>
      <c r="B662" s="169"/>
      <c r="C662" s="169"/>
      <c r="D662" s="169"/>
      <c r="E662" s="169"/>
      <c r="F662" s="198">
        <f>SUM(F574:F586)+SUM(H601:H603)+SUM(L610)</f>
        <v>118671.84</v>
      </c>
      <c r="G662" s="198">
        <f>SUM(G574:G586)+SUM(I601:I603)+L611</f>
        <v>209360.66</v>
      </c>
      <c r="H662" s="198">
        <f>SUM(H574:H586)+SUM(J601:J603)+L612</f>
        <v>538885.28</v>
      </c>
      <c r="I662" s="19">
        <f>SUM(F662:H662)</f>
        <v>866917.78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4363938.2473946055</v>
      </c>
      <c r="G663" s="19">
        <f>G659-SUM(G660:G662)</f>
        <v>1683207.0748813963</v>
      </c>
      <c r="H663" s="19">
        <f>H659-SUM(H660:H662)</f>
        <v>3667762.7577239987</v>
      </c>
      <c r="I663" s="19">
        <f>I659-SUM(I660:I662)</f>
        <v>9714908.0800000019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6">
        <v>286</v>
      </c>
      <c r="G664" s="247">
        <v>80.209999999999994</v>
      </c>
      <c r="H664" s="247">
        <v>170.08</v>
      </c>
      <c r="I664" s="19">
        <f>SUM(F664:H664)</f>
        <v>536.29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15258.53</v>
      </c>
      <c r="G666" s="19">
        <f>ROUND(G663/G664,2)</f>
        <v>20985</v>
      </c>
      <c r="H666" s="19">
        <f>ROUND(H663/H664,2)</f>
        <v>21564.93</v>
      </c>
      <c r="I666" s="19">
        <f>ROUND(I663/I664,2)</f>
        <v>18115.03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-7.49</v>
      </c>
      <c r="I669" s="19">
        <f>SUM(F669:H669)</f>
        <v>-7.49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15258.53</v>
      </c>
      <c r="G671" s="19">
        <f>ROUND((G663+G668)/(G664+G669),2)</f>
        <v>20985</v>
      </c>
      <c r="H671" s="19">
        <f>ROUND((H663+H668)/(H664+H669),2)</f>
        <v>22558.35</v>
      </c>
      <c r="I671" s="19">
        <f>ROUND((I663+I668)/(I664+I669),2)</f>
        <v>18371.61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22" sqref="C2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2" t="s">
        <v>785</v>
      </c>
      <c r="B1" s="231" t="str">
        <f>'DOE25'!A2</f>
        <v>PITTSFIELD SCHOOL DISTRICT</v>
      </c>
      <c r="C1" s="237" t="s">
        <v>839</v>
      </c>
    </row>
    <row r="2" spans="1:3" x14ac:dyDescent="0.2">
      <c r="A2" s="232"/>
      <c r="B2" s="231"/>
    </row>
    <row r="3" spans="1:3" x14ac:dyDescent="0.2">
      <c r="A3" s="274" t="s">
        <v>784</v>
      </c>
      <c r="B3" s="274"/>
      <c r="C3" s="274"/>
    </row>
    <row r="4" spans="1:3" x14ac:dyDescent="0.2">
      <c r="A4" s="235"/>
      <c r="B4" s="236" t="str">
        <f>'DOE25'!H1</f>
        <v>DOE 25  2012-2013</v>
      </c>
      <c r="C4" s="235"/>
    </row>
    <row r="5" spans="1:3" x14ac:dyDescent="0.2">
      <c r="A5" s="232"/>
      <c r="B5" s="231"/>
    </row>
    <row r="6" spans="1:3" x14ac:dyDescent="0.2">
      <c r="A6" s="226"/>
      <c r="B6" s="273" t="s">
        <v>783</v>
      </c>
      <c r="C6" s="273"/>
    </row>
    <row r="7" spans="1:3" x14ac:dyDescent="0.2">
      <c r="A7" s="238" t="s">
        <v>786</v>
      </c>
      <c r="B7" s="271" t="s">
        <v>782</v>
      </c>
      <c r="C7" s="272"/>
    </row>
    <row r="8" spans="1:3" x14ac:dyDescent="0.2">
      <c r="B8" s="227" t="s">
        <v>54</v>
      </c>
      <c r="C8" s="227" t="s">
        <v>776</v>
      </c>
    </row>
    <row r="9" spans="1:3" x14ac:dyDescent="0.2">
      <c r="A9" s="33" t="s">
        <v>777</v>
      </c>
      <c r="B9" s="228">
        <f>'DOE25'!F196+'DOE25'!F214+'DOE25'!F232+'DOE25'!F275+'DOE25'!F294+'DOE25'!F313</f>
        <v>2160569.1599999997</v>
      </c>
      <c r="C9" s="228">
        <f>'DOE25'!G196+'DOE25'!G214+'DOE25'!G232+'DOE25'!G275+'DOE25'!G294+'DOE25'!G313</f>
        <v>940898.48</v>
      </c>
    </row>
    <row r="10" spans="1:3" x14ac:dyDescent="0.2">
      <c r="A10" t="s">
        <v>779</v>
      </c>
      <c r="B10" s="239">
        <v>1855543.27</v>
      </c>
      <c r="C10" s="239">
        <v>862359.3</v>
      </c>
    </row>
    <row r="11" spans="1:3" x14ac:dyDescent="0.2">
      <c r="A11" t="s">
        <v>780</v>
      </c>
      <c r="B11" s="239">
        <v>133787.42000000001</v>
      </c>
      <c r="C11" s="239">
        <v>43733.64</v>
      </c>
    </row>
    <row r="12" spans="1:3" x14ac:dyDescent="0.2">
      <c r="A12" t="s">
        <v>781</v>
      </c>
      <c r="B12" s="239">
        <v>171238.47</v>
      </c>
      <c r="C12" s="239">
        <v>34805.54</v>
      </c>
    </row>
    <row r="13" spans="1:3" x14ac:dyDescent="0.2">
      <c r="A13" t="str">
        <f>IF(B9=B13,IF(C9=C13,"Check Total OK","Check Total Error"),"Check Total Error")</f>
        <v>Check Total OK</v>
      </c>
      <c r="B13" s="230">
        <f>SUM(B10:B12)</f>
        <v>2160569.16</v>
      </c>
      <c r="C13" s="230">
        <f>SUM(C10:C12)</f>
        <v>940898.4800000001</v>
      </c>
    </row>
    <row r="14" spans="1:3" x14ac:dyDescent="0.2">
      <c r="B14" s="229"/>
      <c r="C14" s="229"/>
    </row>
    <row r="15" spans="1:3" x14ac:dyDescent="0.2">
      <c r="B15" s="273" t="s">
        <v>783</v>
      </c>
      <c r="C15" s="273"/>
    </row>
    <row r="16" spans="1:3" x14ac:dyDescent="0.2">
      <c r="A16" s="238" t="s">
        <v>787</v>
      </c>
      <c r="B16" s="271" t="s">
        <v>707</v>
      </c>
      <c r="C16" s="272"/>
    </row>
    <row r="17" spans="1:3" x14ac:dyDescent="0.2">
      <c r="B17" s="227" t="s">
        <v>54</v>
      </c>
      <c r="C17" s="227" t="s">
        <v>776</v>
      </c>
    </row>
    <row r="18" spans="1:3" x14ac:dyDescent="0.2">
      <c r="A18" s="33" t="s">
        <v>777</v>
      </c>
      <c r="B18" s="228">
        <f>'DOE25'!F197+'DOE25'!F215+'DOE25'!F233+'DOE25'!F276+'DOE25'!F295+'DOE25'!F314</f>
        <v>1064796.6499999999</v>
      </c>
      <c r="C18" s="228">
        <f>'DOE25'!G197+'DOE25'!G215+'DOE25'!G233+'DOE25'!G276+'DOE25'!G295+'DOE25'!G314</f>
        <v>402625.31</v>
      </c>
    </row>
    <row r="19" spans="1:3" x14ac:dyDescent="0.2">
      <c r="A19" t="s">
        <v>779</v>
      </c>
      <c r="B19" s="239">
        <v>441283.06</v>
      </c>
      <c r="C19" s="239">
        <v>264353.96999999997</v>
      </c>
    </row>
    <row r="20" spans="1:3" x14ac:dyDescent="0.2">
      <c r="A20" t="s">
        <v>780</v>
      </c>
      <c r="B20" s="239">
        <v>604249.92000000004</v>
      </c>
      <c r="C20" s="239">
        <v>133540.98000000001</v>
      </c>
    </row>
    <row r="21" spans="1:3" x14ac:dyDescent="0.2">
      <c r="A21" t="s">
        <v>781</v>
      </c>
      <c r="B21" s="239">
        <v>19263.669999999998</v>
      </c>
      <c r="C21" s="239">
        <v>4730.3599999999997</v>
      </c>
    </row>
    <row r="22" spans="1:3" x14ac:dyDescent="0.2">
      <c r="A22" t="str">
        <f>IF(B18=B22,IF(C18=C22,"Check Total OK","Check Total Error"),"Check Total Error")</f>
        <v>Check Total OK</v>
      </c>
      <c r="B22" s="230">
        <f>SUM(B19:B21)</f>
        <v>1064796.6499999999</v>
      </c>
      <c r="C22" s="230">
        <f>SUM(C19:C21)</f>
        <v>402625.30999999994</v>
      </c>
    </row>
    <row r="23" spans="1:3" x14ac:dyDescent="0.2">
      <c r="B23" s="229"/>
      <c r="C23" s="229"/>
    </row>
    <row r="24" spans="1:3" x14ac:dyDescent="0.2">
      <c r="B24" s="273" t="s">
        <v>783</v>
      </c>
      <c r="C24" s="273"/>
    </row>
    <row r="25" spans="1:3" x14ac:dyDescent="0.2">
      <c r="A25" s="238" t="s">
        <v>788</v>
      </c>
      <c r="B25" s="271" t="s">
        <v>708</v>
      </c>
      <c r="C25" s="272"/>
    </row>
    <row r="26" spans="1:3" x14ac:dyDescent="0.2">
      <c r="B26" s="227" t="s">
        <v>54</v>
      </c>
      <c r="C26" s="227" t="s">
        <v>776</v>
      </c>
    </row>
    <row r="27" spans="1:3" x14ac:dyDescent="0.2">
      <c r="A27" s="33" t="s">
        <v>777</v>
      </c>
      <c r="B27" s="233">
        <f>'DOE25'!F198+'DOE25'!F216+'DOE25'!F234+'DOE25'!F277+'DOE25'!F296+'DOE25'!F315</f>
        <v>0</v>
      </c>
      <c r="C27" s="233">
        <f>'DOE25'!G198+'DOE25'!G216+'DOE25'!G234+'DOE25'!G277+'DOE25'!G296+'DOE25'!G315</f>
        <v>0</v>
      </c>
    </row>
    <row r="28" spans="1:3" x14ac:dyDescent="0.2">
      <c r="A28" t="s">
        <v>779</v>
      </c>
      <c r="B28" s="239"/>
      <c r="C28" s="239"/>
    </row>
    <row r="29" spans="1:3" x14ac:dyDescent="0.2">
      <c r="A29" t="s">
        <v>780</v>
      </c>
      <c r="B29" s="239"/>
      <c r="C29" s="239"/>
    </row>
    <row r="30" spans="1:3" x14ac:dyDescent="0.2">
      <c r="A30" t="s">
        <v>781</v>
      </c>
      <c r="B30" s="239"/>
      <c r="C30" s="239"/>
    </row>
    <row r="31" spans="1:3" x14ac:dyDescent="0.2">
      <c r="A31" t="str">
        <f>IF(B27=B31,IF(C27=C31,"Check Total OK","Check Total Error"),"Check Total Error")</f>
        <v>Check Total OK</v>
      </c>
      <c r="B31" s="230">
        <f>SUM(B28:B30)</f>
        <v>0</v>
      </c>
      <c r="C31" s="230">
        <f>SUM(C28:C30)</f>
        <v>0</v>
      </c>
    </row>
    <row r="33" spans="1:3" x14ac:dyDescent="0.2">
      <c r="B33" s="273" t="s">
        <v>783</v>
      </c>
      <c r="C33" s="273"/>
    </row>
    <row r="34" spans="1:3" x14ac:dyDescent="0.2">
      <c r="A34" s="238" t="s">
        <v>789</v>
      </c>
      <c r="B34" s="271" t="s">
        <v>709</v>
      </c>
      <c r="C34" s="272"/>
    </row>
    <row r="35" spans="1:3" x14ac:dyDescent="0.2">
      <c r="B35" s="227" t="s">
        <v>54</v>
      </c>
      <c r="C35" s="227" t="s">
        <v>776</v>
      </c>
    </row>
    <row r="36" spans="1:3" x14ac:dyDescent="0.2">
      <c r="A36" s="33" t="s">
        <v>777</v>
      </c>
      <c r="B36" s="234">
        <f>'DOE25'!F199+'DOE25'!F217+'DOE25'!F235+'DOE25'!F278+'DOE25'!F297+'DOE25'!F316</f>
        <v>68093.87</v>
      </c>
      <c r="C36" s="234">
        <f>'DOE25'!G199+'DOE25'!G217+'DOE25'!G235+'DOE25'!G278+'DOE25'!G297+'DOE25'!G316</f>
        <v>8808.91</v>
      </c>
    </row>
    <row r="37" spans="1:3" x14ac:dyDescent="0.2">
      <c r="A37" t="s">
        <v>779</v>
      </c>
      <c r="B37" s="239">
        <v>22146.25</v>
      </c>
      <c r="C37" s="239">
        <v>4628.4399999999996</v>
      </c>
    </row>
    <row r="38" spans="1:3" x14ac:dyDescent="0.2">
      <c r="A38" t="s">
        <v>780</v>
      </c>
      <c r="B38" s="239">
        <v>2768.72</v>
      </c>
      <c r="C38" s="239">
        <v>464.59</v>
      </c>
    </row>
    <row r="39" spans="1:3" x14ac:dyDescent="0.2">
      <c r="A39" t="s">
        <v>781</v>
      </c>
      <c r="B39" s="239">
        <v>43178.9</v>
      </c>
      <c r="C39" s="239">
        <v>3715.88</v>
      </c>
    </row>
    <row r="40" spans="1:3" x14ac:dyDescent="0.2">
      <c r="A40" t="str">
        <f>IF(B36=B40,IF(C36=C40,"Check Total OK","Check Total Error"),"Check Total Error")</f>
        <v>Check Total OK</v>
      </c>
      <c r="B40" s="230">
        <f>SUM(B37:B39)</f>
        <v>68093.87</v>
      </c>
      <c r="C40" s="230">
        <f>SUM(C37:C39)</f>
        <v>8808.91</v>
      </c>
    </row>
    <row r="41" spans="1:3" x14ac:dyDescent="0.2">
      <c r="B41" s="229"/>
      <c r="C41" s="229"/>
    </row>
    <row r="42" spans="1:3" x14ac:dyDescent="0.2">
      <c r="A42" s="33" t="s">
        <v>837</v>
      </c>
      <c r="B42" s="229"/>
      <c r="C42" s="229"/>
    </row>
    <row r="43" spans="1:3" x14ac:dyDescent="0.2">
      <c r="A43" t="s">
        <v>841</v>
      </c>
      <c r="B43" s="229"/>
      <c r="C43" s="229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3" t="s">
        <v>778</v>
      </c>
    </row>
    <row r="49" spans="1:1" x14ac:dyDescent="0.2">
      <c r="A49" s="267" t="s">
        <v>844</v>
      </c>
    </row>
    <row r="50" spans="1:1" x14ac:dyDescent="0.2">
      <c r="A50" s="267" t="s">
        <v>838</v>
      </c>
    </row>
    <row r="51" spans="1:1" x14ac:dyDescent="0.2">
      <c r="A51" s="267" t="s">
        <v>845</v>
      </c>
    </row>
    <row r="52" spans="1:1" x14ac:dyDescent="0.2">
      <c r="A52" s="268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14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790</v>
      </c>
      <c r="B1" s="278"/>
      <c r="C1" s="278"/>
      <c r="D1" s="278"/>
      <c r="E1" s="278"/>
      <c r="F1" s="278"/>
      <c r="G1" s="278"/>
      <c r="H1" s="278"/>
      <c r="I1" s="180"/>
    </row>
    <row r="2" spans="1:9" x14ac:dyDescent="0.2">
      <c r="A2" s="33" t="s">
        <v>717</v>
      </c>
      <c r="B2" s="264" t="str">
        <f>'DOE25'!A2</f>
        <v>PITTSFIELD SCHOOL DISTRICT</v>
      </c>
      <c r="C2" s="180"/>
      <c r="D2" s="180" t="s">
        <v>792</v>
      </c>
      <c r="E2" s="180" t="s">
        <v>794</v>
      </c>
      <c r="F2" s="275" t="s">
        <v>821</v>
      </c>
      <c r="G2" s="276"/>
      <c r="H2" s="277"/>
      <c r="I2" s="180"/>
    </row>
    <row r="3" spans="1:9" x14ac:dyDescent="0.2">
      <c r="A3" s="180" t="s">
        <v>94</v>
      </c>
      <c r="B3" s="227" t="s">
        <v>10</v>
      </c>
      <c r="C3" s="180" t="s">
        <v>5</v>
      </c>
      <c r="D3" s="180" t="s">
        <v>793</v>
      </c>
      <c r="E3" s="180" t="s">
        <v>795</v>
      </c>
      <c r="F3" s="240" t="s">
        <v>835</v>
      </c>
      <c r="G3" s="216" t="s">
        <v>59</v>
      </c>
      <c r="H3" s="241" t="s">
        <v>798</v>
      </c>
    </row>
    <row r="4" spans="1:9" x14ac:dyDescent="0.2">
      <c r="A4" s="250" t="s">
        <v>800</v>
      </c>
      <c r="B4" s="250" t="s">
        <v>816</v>
      </c>
      <c r="C4" s="250" t="s">
        <v>791</v>
      </c>
      <c r="D4" s="250" t="s">
        <v>817</v>
      </c>
      <c r="E4" s="250" t="s">
        <v>817</v>
      </c>
      <c r="F4" s="249" t="s">
        <v>797</v>
      </c>
      <c r="G4" s="250" t="s">
        <v>811</v>
      </c>
      <c r="H4" s="251" t="s">
        <v>799</v>
      </c>
    </row>
    <row r="5" spans="1:9" x14ac:dyDescent="0.2">
      <c r="A5" s="32">
        <v>1000</v>
      </c>
      <c r="B5" t="s">
        <v>195</v>
      </c>
      <c r="C5" s="244">
        <f t="shared" ref="C5:C19" si="0">SUM(D5:H5)</f>
        <v>4981243.91</v>
      </c>
      <c r="D5" s="20">
        <f>SUM('DOE25'!L196:L199)+SUM('DOE25'!L214:L217)+SUM('DOE25'!L232:L235)-F5-G5</f>
        <v>4964069.8600000003</v>
      </c>
      <c r="E5" s="242"/>
      <c r="F5" s="254">
        <f>SUM('DOE25'!J196:J199)+SUM('DOE25'!J214:J217)+SUM('DOE25'!J232:J235)</f>
        <v>0</v>
      </c>
      <c r="G5" s="53">
        <f>SUM('DOE25'!K196:K199)+SUM('DOE25'!K214:K217)+SUM('DOE25'!K232:K235)</f>
        <v>17174.05</v>
      </c>
      <c r="H5" s="258"/>
    </row>
    <row r="6" spans="1:9" x14ac:dyDescent="0.2">
      <c r="A6" s="32">
        <v>2100</v>
      </c>
      <c r="B6" t="s">
        <v>801</v>
      </c>
      <c r="C6" s="244">
        <f t="shared" si="0"/>
        <v>696041.3600000001</v>
      </c>
      <c r="D6" s="20">
        <f>'DOE25'!L201+'DOE25'!L219+'DOE25'!L237-F6-G6</f>
        <v>695941.3600000001</v>
      </c>
      <c r="E6" s="242"/>
      <c r="F6" s="254">
        <f>'DOE25'!J201+'DOE25'!J219+'DOE25'!J237</f>
        <v>0</v>
      </c>
      <c r="G6" s="53">
        <f>'DOE25'!K201+'DOE25'!K219+'DOE25'!K237</f>
        <v>100</v>
      </c>
      <c r="H6" s="258"/>
    </row>
    <row r="7" spans="1:9" x14ac:dyDescent="0.2">
      <c r="A7" s="32">
        <v>2200</v>
      </c>
      <c r="B7" t="s">
        <v>834</v>
      </c>
      <c r="C7" s="244">
        <f t="shared" si="0"/>
        <v>591764.11</v>
      </c>
      <c r="D7" s="20">
        <f>'DOE25'!L202+'DOE25'!L220+'DOE25'!L238-F7-G7</f>
        <v>419203.66</v>
      </c>
      <c r="E7" s="242"/>
      <c r="F7" s="254">
        <f>'DOE25'!J202+'DOE25'!J220+'DOE25'!J238</f>
        <v>165156.78</v>
      </c>
      <c r="G7" s="53">
        <f>'DOE25'!K202+'DOE25'!K220+'DOE25'!K238</f>
        <v>7403.67</v>
      </c>
      <c r="H7" s="258"/>
    </row>
    <row r="8" spans="1:9" x14ac:dyDescent="0.2">
      <c r="A8" s="32">
        <v>2300</v>
      </c>
      <c r="B8" t="s">
        <v>802</v>
      </c>
      <c r="C8" s="244">
        <f t="shared" si="0"/>
        <v>104534.48999999999</v>
      </c>
      <c r="D8" s="242"/>
      <c r="E8" s="20">
        <f>'DOE25'!L203+'DOE25'!L221+'DOE25'!L239-F8-G8-D9-D11</f>
        <v>97983.84</v>
      </c>
      <c r="F8" s="254">
        <f>'DOE25'!J203+'DOE25'!J221+'DOE25'!J239</f>
        <v>0</v>
      </c>
      <c r="G8" s="53">
        <f>'DOE25'!K203+'DOE25'!K221+'DOE25'!K239</f>
        <v>6550.65</v>
      </c>
      <c r="H8" s="258"/>
    </row>
    <row r="9" spans="1:9" x14ac:dyDescent="0.2">
      <c r="A9" s="32">
        <v>2310</v>
      </c>
      <c r="B9" t="s">
        <v>818</v>
      </c>
      <c r="C9" s="244">
        <f t="shared" si="0"/>
        <v>30343.11</v>
      </c>
      <c r="D9" s="243">
        <v>30343.11</v>
      </c>
      <c r="E9" s="242"/>
      <c r="F9" s="257"/>
      <c r="G9" s="255"/>
      <c r="H9" s="258"/>
    </row>
    <row r="10" spans="1:9" x14ac:dyDescent="0.2">
      <c r="A10" s="32">
        <v>2317</v>
      </c>
      <c r="B10" t="s">
        <v>819</v>
      </c>
      <c r="C10" s="244">
        <f t="shared" si="0"/>
        <v>8400</v>
      </c>
      <c r="D10" s="242"/>
      <c r="E10" s="243">
        <v>8400</v>
      </c>
      <c r="F10" s="257"/>
      <c r="G10" s="255"/>
      <c r="H10" s="258"/>
    </row>
    <row r="11" spans="1:9" x14ac:dyDescent="0.2">
      <c r="A11" s="32">
        <v>2321</v>
      </c>
      <c r="B11" t="s">
        <v>831</v>
      </c>
      <c r="C11" s="244">
        <f t="shared" si="0"/>
        <v>203308.1</v>
      </c>
      <c r="D11" s="243">
        <v>203308.1</v>
      </c>
      <c r="E11" s="242"/>
      <c r="F11" s="257"/>
      <c r="G11" s="255"/>
      <c r="H11" s="258"/>
    </row>
    <row r="12" spans="1:9" x14ac:dyDescent="0.2">
      <c r="A12" s="32">
        <v>2400</v>
      </c>
      <c r="B12" t="s">
        <v>715</v>
      </c>
      <c r="C12" s="244">
        <f t="shared" si="0"/>
        <v>800861.24</v>
      </c>
      <c r="D12" s="20">
        <f>'DOE25'!L204+'DOE25'!L222+'DOE25'!L240-F12-G12</f>
        <v>795597.3</v>
      </c>
      <c r="E12" s="242"/>
      <c r="F12" s="254">
        <f>'DOE25'!J204+'DOE25'!J222+'DOE25'!J240</f>
        <v>1740</v>
      </c>
      <c r="G12" s="53">
        <f>'DOE25'!K204+'DOE25'!K222+'DOE25'!K240</f>
        <v>3523.94</v>
      </c>
      <c r="H12" s="258"/>
    </row>
    <row r="13" spans="1:9" x14ac:dyDescent="0.2">
      <c r="A13" s="32">
        <v>2500</v>
      </c>
      <c r="B13" t="s">
        <v>803</v>
      </c>
      <c r="C13" s="244">
        <f t="shared" si="0"/>
        <v>0</v>
      </c>
      <c r="D13" s="242"/>
      <c r="E13" s="20">
        <f>'DOE25'!L205+'DOE25'!L223+'DOE25'!L241-F13-G13</f>
        <v>0</v>
      </c>
      <c r="F13" s="254">
        <f>'DOE25'!J205+'DOE25'!J223+'DOE25'!J241</f>
        <v>0</v>
      </c>
      <c r="G13" s="53">
        <f>'DOE25'!K205+'DOE25'!K223+'DOE25'!K241</f>
        <v>0</v>
      </c>
      <c r="H13" s="258"/>
    </row>
    <row r="14" spans="1:9" x14ac:dyDescent="0.2">
      <c r="A14" s="32">
        <v>2600</v>
      </c>
      <c r="B14" t="s">
        <v>832</v>
      </c>
      <c r="C14" s="244">
        <f t="shared" si="0"/>
        <v>896513.7</v>
      </c>
      <c r="D14" s="20">
        <f>'DOE25'!L206+'DOE25'!L224+'DOE25'!L242-F14-G14</f>
        <v>892518.08</v>
      </c>
      <c r="E14" s="242"/>
      <c r="F14" s="254">
        <f>'DOE25'!J206+'DOE25'!J224+'DOE25'!J242</f>
        <v>3777.12</v>
      </c>
      <c r="G14" s="53">
        <f>'DOE25'!K206+'DOE25'!K224+'DOE25'!K242</f>
        <v>218.5</v>
      </c>
      <c r="H14" s="258"/>
    </row>
    <row r="15" spans="1:9" x14ac:dyDescent="0.2">
      <c r="A15" s="32">
        <v>2700</v>
      </c>
      <c r="B15" t="s">
        <v>804</v>
      </c>
      <c r="C15" s="244">
        <f t="shared" si="0"/>
        <v>501275.01</v>
      </c>
      <c r="D15" s="20">
        <f>'DOE25'!L207+'DOE25'!L225+'DOE25'!L243-F15-G15</f>
        <v>501275.01</v>
      </c>
      <c r="E15" s="242"/>
      <c r="F15" s="254">
        <f>'DOE25'!J207+'DOE25'!J225+'DOE25'!J243</f>
        <v>0</v>
      </c>
      <c r="G15" s="53">
        <f>'DOE25'!K207+'DOE25'!K225+'DOE25'!K243</f>
        <v>0</v>
      </c>
      <c r="H15" s="258"/>
    </row>
    <row r="16" spans="1:9" x14ac:dyDescent="0.2">
      <c r="A16" s="32">
        <v>2800</v>
      </c>
      <c r="B16" t="s">
        <v>805</v>
      </c>
      <c r="C16" s="244">
        <f t="shared" si="0"/>
        <v>0</v>
      </c>
      <c r="D16" s="242"/>
      <c r="E16" s="20">
        <f>'DOE25'!L208+'DOE25'!L226+'DOE25'!L244-F16-G16</f>
        <v>0</v>
      </c>
      <c r="F16" s="254">
        <f>'DOE25'!J208+'DOE25'!J226+'DOE25'!J244</f>
        <v>0</v>
      </c>
      <c r="G16" s="53">
        <f>'DOE25'!K208+'DOE25'!K226+'DOE25'!K244</f>
        <v>0</v>
      </c>
      <c r="H16" s="258"/>
    </row>
    <row r="17" spans="1:8" x14ac:dyDescent="0.2">
      <c r="A17" s="32">
        <v>1600</v>
      </c>
      <c r="B17" t="s">
        <v>806</v>
      </c>
      <c r="C17" s="244">
        <f t="shared" si="0"/>
        <v>0</v>
      </c>
      <c r="D17" s="20">
        <f>'DOE25'!L250-F17-G17</f>
        <v>0</v>
      </c>
      <c r="E17" s="242"/>
      <c r="F17" s="254">
        <f>'DOE25'!J250</f>
        <v>0</v>
      </c>
      <c r="G17" s="53">
        <f>'DOE25'!K250</f>
        <v>0</v>
      </c>
      <c r="H17" s="258"/>
    </row>
    <row r="18" spans="1:8" x14ac:dyDescent="0.2">
      <c r="A18" s="32">
        <v>1700</v>
      </c>
      <c r="B18" t="s">
        <v>807</v>
      </c>
      <c r="C18" s="244">
        <f t="shared" si="0"/>
        <v>0</v>
      </c>
      <c r="D18" s="20">
        <f>'DOE25'!L251-F18-G18</f>
        <v>0</v>
      </c>
      <c r="E18" s="242"/>
      <c r="F18" s="254">
        <f>'DOE25'!J251</f>
        <v>0</v>
      </c>
      <c r="G18" s="53">
        <f>'DOE25'!K251</f>
        <v>0</v>
      </c>
      <c r="H18" s="258"/>
    </row>
    <row r="19" spans="1:8" x14ac:dyDescent="0.2">
      <c r="A19" s="32">
        <v>1800</v>
      </c>
      <c r="B19" t="s">
        <v>808</v>
      </c>
      <c r="C19" s="244">
        <f t="shared" si="0"/>
        <v>0</v>
      </c>
      <c r="D19" s="20">
        <f>'DOE25'!L252-F19-G19</f>
        <v>0</v>
      </c>
      <c r="E19" s="242"/>
      <c r="F19" s="254">
        <f>'DOE25'!J252</f>
        <v>0</v>
      </c>
      <c r="G19" s="53">
        <f>'DOE25'!K252</f>
        <v>0</v>
      </c>
      <c r="H19" s="258"/>
    </row>
    <row r="20" spans="1:8" x14ac:dyDescent="0.2">
      <c r="F20" s="259"/>
      <c r="G20" s="52"/>
      <c r="H20" s="260"/>
    </row>
    <row r="21" spans="1:8" x14ac:dyDescent="0.2">
      <c r="B21" s="33" t="s">
        <v>796</v>
      </c>
      <c r="F21" s="259"/>
      <c r="G21" s="52"/>
      <c r="H21" s="260"/>
    </row>
    <row r="22" spans="1:8" x14ac:dyDescent="0.2">
      <c r="A22" s="32">
        <v>4000</v>
      </c>
      <c r="B22" t="s">
        <v>833</v>
      </c>
      <c r="C22" s="244">
        <f>SUM(D22:H22)</f>
        <v>0</v>
      </c>
      <c r="D22" s="242"/>
      <c r="E22" s="242"/>
      <c r="F22" s="254">
        <f>'DOE25'!L254+'DOE25'!L335</f>
        <v>0</v>
      </c>
      <c r="G22" s="255"/>
      <c r="H22" s="258"/>
    </row>
    <row r="23" spans="1:8" x14ac:dyDescent="0.2">
      <c r="A23" s="32"/>
      <c r="F23" s="259"/>
      <c r="G23" s="52"/>
      <c r="H23" s="260"/>
    </row>
    <row r="24" spans="1:8" x14ac:dyDescent="0.2">
      <c r="A24" s="32"/>
      <c r="B24" s="33" t="s">
        <v>464</v>
      </c>
      <c r="F24" s="259"/>
      <c r="G24" s="52"/>
      <c r="H24" s="260"/>
    </row>
    <row r="25" spans="1:8" x14ac:dyDescent="0.2">
      <c r="A25" s="32" t="s">
        <v>809</v>
      </c>
      <c r="B25" t="s">
        <v>810</v>
      </c>
      <c r="C25" s="244">
        <f>SUM(D25:H25)</f>
        <v>384183.76</v>
      </c>
      <c r="D25" s="242"/>
      <c r="E25" s="242"/>
      <c r="F25" s="257"/>
      <c r="G25" s="255"/>
      <c r="H25" s="256">
        <f>'DOE25'!L259+'DOE25'!L260+'DOE25'!L340+'DOE25'!L341</f>
        <v>384183.76</v>
      </c>
    </row>
    <row r="26" spans="1:8" x14ac:dyDescent="0.2">
      <c r="A26" s="32"/>
      <c r="F26" s="259"/>
      <c r="G26" s="52"/>
      <c r="H26" s="260"/>
    </row>
    <row r="27" spans="1:8" x14ac:dyDescent="0.2">
      <c r="A27" s="32"/>
      <c r="B27" s="33" t="s">
        <v>812</v>
      </c>
      <c r="F27" s="259"/>
      <c r="G27" s="52"/>
      <c r="H27" s="260"/>
    </row>
    <row r="28" spans="1:8" x14ac:dyDescent="0.2">
      <c r="A28" s="32">
        <v>3100</v>
      </c>
      <c r="B28" t="s">
        <v>825</v>
      </c>
      <c r="F28" s="259"/>
      <c r="G28" s="52"/>
      <c r="H28" s="260"/>
    </row>
    <row r="29" spans="1:8" x14ac:dyDescent="0.2">
      <c r="A29" s="32"/>
      <c r="B29" t="s">
        <v>813</v>
      </c>
      <c r="C29" s="244">
        <f>SUM(D29:H29)</f>
        <v>293432.2</v>
      </c>
      <c r="D29" s="20">
        <f>'DOE25'!L357+'DOE25'!L358+'DOE25'!L359-'DOE25'!I366-F29-G29</f>
        <v>293430.61</v>
      </c>
      <c r="E29" s="242"/>
      <c r="F29" s="254">
        <f>'DOE25'!J357+'DOE25'!J358+'DOE25'!J359</f>
        <v>0</v>
      </c>
      <c r="G29" s="53">
        <f>'DOE25'!K357+'DOE25'!K358+'DOE25'!K359</f>
        <v>1.59</v>
      </c>
      <c r="H29" s="258"/>
    </row>
    <row r="30" spans="1:8" x14ac:dyDescent="0.2">
      <c r="A30" s="32"/>
      <c r="D30" s="20"/>
      <c r="E30" s="242"/>
      <c r="F30" s="254"/>
      <c r="G30" s="53"/>
      <c r="H30" s="258"/>
    </row>
    <row r="31" spans="1:8" x14ac:dyDescent="0.2">
      <c r="A31" s="32" t="s">
        <v>827</v>
      </c>
      <c r="B31" t="s">
        <v>826</v>
      </c>
      <c r="C31" s="244">
        <f>SUM(D31:H31)</f>
        <v>2090016.06</v>
      </c>
      <c r="D31" s="20">
        <f>'DOE25'!L289+'DOE25'!L308+'DOE25'!L327+'DOE25'!L332+'DOE25'!L333+'DOE25'!L334-F31-G31</f>
        <v>1891014.09</v>
      </c>
      <c r="E31" s="242"/>
      <c r="F31" s="254">
        <f>'DOE25'!J289+'DOE25'!J308+'DOE25'!J327+'DOE25'!J332+'DOE25'!J333+'DOE25'!J334</f>
        <v>197902.01</v>
      </c>
      <c r="G31" s="53">
        <f>'DOE25'!K289+'DOE25'!K308+'DOE25'!K327+'DOE25'!K332+'DOE25'!K333+'DOE25'!K334</f>
        <v>1099.96</v>
      </c>
      <c r="H31" s="258"/>
    </row>
    <row r="32" spans="1:8" ht="12" thickBot="1" x14ac:dyDescent="0.25">
      <c r="F32" s="261"/>
      <c r="G32" s="252"/>
      <c r="H32" s="262"/>
    </row>
    <row r="33" spans="2:8" ht="12" thickTop="1" x14ac:dyDescent="0.2">
      <c r="B33" t="s">
        <v>814</v>
      </c>
      <c r="D33" s="245">
        <f>SUM(D5:D31)</f>
        <v>10686701.18</v>
      </c>
      <c r="E33" s="245">
        <f>SUM(E5:E31)</f>
        <v>106383.84</v>
      </c>
      <c r="F33" s="245">
        <f>SUM(F5:F31)</f>
        <v>368575.91000000003</v>
      </c>
      <c r="G33" s="245">
        <f>SUM(G5:G31)</f>
        <v>36072.36</v>
      </c>
      <c r="H33" s="245">
        <f>SUM(H5:H31)</f>
        <v>384183.76</v>
      </c>
    </row>
    <row r="35" spans="2:8" ht="12" thickBot="1" x14ac:dyDescent="0.25">
      <c r="B35" s="252" t="s">
        <v>847</v>
      </c>
      <c r="D35" s="253">
        <f>E33</f>
        <v>106383.84</v>
      </c>
      <c r="E35" s="248"/>
    </row>
    <row r="36" spans="2:8" ht="12" thickTop="1" x14ac:dyDescent="0.2">
      <c r="B36" t="s">
        <v>815</v>
      </c>
      <c r="D36" s="20">
        <f>D33</f>
        <v>10686701.18</v>
      </c>
    </row>
    <row r="38" spans="2:8" x14ac:dyDescent="0.2">
      <c r="B38" s="186" t="s">
        <v>903</v>
      </c>
      <c r="C38" s="265"/>
      <c r="D38" s="266"/>
    </row>
    <row r="39" spans="2:8" x14ac:dyDescent="0.2">
      <c r="B39" t="s">
        <v>824</v>
      </c>
      <c r="D39" s="180" t="str">
        <f>IF(E10&gt;0,"Y","N")</f>
        <v>Y</v>
      </c>
    </row>
    <row r="41" spans="2:8" x14ac:dyDescent="0.2">
      <c r="B41" s="263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14" activePane="bottomLeft" state="frozen"/>
      <selection pane="bottomLeft" activeCell="C146" sqref="C14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PITTSFIELD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790456.49</v>
      </c>
      <c r="D8" s="95">
        <f>'DOE25'!G9</f>
        <v>15132.22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191847.42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229065.25</v>
      </c>
      <c r="D11" s="95">
        <f>'DOE25'!G12</f>
        <v>230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34233.25</v>
      </c>
      <c r="D12" s="95">
        <f>'DOE25'!G13</f>
        <v>39219.78</v>
      </c>
      <c r="E12" s="95">
        <f>'DOE25'!H13</f>
        <v>344061.07</v>
      </c>
      <c r="F12" s="95">
        <f>'DOE25'!I13</f>
        <v>0</v>
      </c>
      <c r="G12" s="95">
        <f>'DOE25'!J13</f>
        <v>340762.98000000004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23236.57</v>
      </c>
      <c r="D13" s="95">
        <f>'DOE25'!G14</f>
        <v>280.5</v>
      </c>
      <c r="E13" s="95">
        <f>'DOE25'!H14</f>
        <v>0</v>
      </c>
      <c r="F13" s="95">
        <f>'DOE25'!I14</f>
        <v>19753.46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4282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1076991.56</v>
      </c>
      <c r="D18" s="41">
        <f>SUM(D8:D17)</f>
        <v>59144.5</v>
      </c>
      <c r="E18" s="41">
        <f>SUM(E8:E17)</f>
        <v>344061.07</v>
      </c>
      <c r="F18" s="41">
        <f>SUM(F8:F17)</f>
        <v>19753.46</v>
      </c>
      <c r="G18" s="41">
        <f>SUM(G8:G17)</f>
        <v>532610.4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13163.25</v>
      </c>
      <c r="D21" s="95">
        <f>'DOE25'!G22</f>
        <v>33881.980000000003</v>
      </c>
      <c r="E21" s="95">
        <f>'DOE25'!H22</f>
        <v>175659.81</v>
      </c>
      <c r="F21" s="95">
        <f>'DOE25'!I22</f>
        <v>19753.46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55529.24</v>
      </c>
      <c r="D23" s="95">
        <f>'DOE25'!G24</f>
        <v>25003</v>
      </c>
      <c r="E23" s="95">
        <f>'DOE25'!H24</f>
        <v>30099.599999999999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623073.93999999994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138301.66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691766.42999999993</v>
      </c>
      <c r="D31" s="41">
        <f>SUM(D21:D30)</f>
        <v>58884.98</v>
      </c>
      <c r="E31" s="41">
        <f>SUM(E21:E30)</f>
        <v>344061.07</v>
      </c>
      <c r="F31" s="41">
        <f>SUM(F21:F30)</f>
        <v>19753.46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4282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191847.42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100000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-4022.48</v>
      </c>
      <c r="E46" s="95">
        <f>'DOE25'!H47</f>
        <v>0</v>
      </c>
      <c r="F46" s="95">
        <f>'DOE25'!I47</f>
        <v>0</v>
      </c>
      <c r="G46" s="95">
        <f>'DOE25'!J47</f>
        <v>340762.98000000004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285225.13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385225.13</v>
      </c>
      <c r="D49" s="41">
        <f>SUM(D34:D48)</f>
        <v>259.52</v>
      </c>
      <c r="E49" s="41">
        <f>SUM(E34:E48)</f>
        <v>0</v>
      </c>
      <c r="F49" s="41">
        <f>SUM(F34:F48)</f>
        <v>0</v>
      </c>
      <c r="G49" s="41">
        <f>SUM(G34:G48)</f>
        <v>532610.4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1076991.56</v>
      </c>
      <c r="D50" s="41">
        <f>D49+D31</f>
        <v>59144.5</v>
      </c>
      <c r="E50" s="41">
        <f>E49+E31</f>
        <v>344061.07</v>
      </c>
      <c r="F50" s="41">
        <f>F49+F31</f>
        <v>19753.46</v>
      </c>
      <c r="G50" s="41">
        <f>G49+G31</f>
        <v>532610.4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4150099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11352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354.04</v>
      </c>
      <c r="D58" s="95">
        <f>'DOE25'!G95</f>
        <v>13.73</v>
      </c>
      <c r="E58" s="95">
        <f>'DOE25'!H95</f>
        <v>0</v>
      </c>
      <c r="F58" s="95">
        <f>'DOE25'!I95</f>
        <v>0</v>
      </c>
      <c r="G58" s="95">
        <f>'DOE25'!J95</f>
        <v>5009.46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107397.46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100</v>
      </c>
      <c r="D60" s="95">
        <f>SUM('DOE25'!G97:G109)</f>
        <v>0</v>
      </c>
      <c r="E60" s="95">
        <f>SUM('DOE25'!H97:H109)</f>
        <v>774964.67</v>
      </c>
      <c r="F60" s="95">
        <f>SUM('DOE25'!I97:I109)</f>
        <v>0</v>
      </c>
      <c r="G60" s="95">
        <f>SUM('DOE25'!J97:J109)</f>
        <v>19351.59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11806.04</v>
      </c>
      <c r="D61" s="130">
        <f>SUM(D56:D60)</f>
        <v>107411.19</v>
      </c>
      <c r="E61" s="130">
        <f>SUM(E56:E60)</f>
        <v>774964.67</v>
      </c>
      <c r="F61" s="130">
        <f>SUM(F56:F60)</f>
        <v>0</v>
      </c>
      <c r="G61" s="130">
        <f>SUM(G56:G60)</f>
        <v>24361.05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4161905.04</v>
      </c>
      <c r="D62" s="22">
        <f>D55+D61</f>
        <v>107411.19</v>
      </c>
      <c r="E62" s="22">
        <f>E55+E61</f>
        <v>774964.67</v>
      </c>
      <c r="F62" s="22">
        <f>F55+F61</f>
        <v>0</v>
      </c>
      <c r="G62" s="22">
        <f>G55+G61</f>
        <v>24361.05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4202053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579210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4781263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97763.27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231647.04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4172.6499999999996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3451.1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333582.96000000002</v>
      </c>
      <c r="D77" s="130">
        <f>SUM(D71:D76)</f>
        <v>3451.1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5114845.96</v>
      </c>
      <c r="D80" s="130">
        <f>SUM(D78:D79)+D77+D69</f>
        <v>3451.1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1450.96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130857.05</v>
      </c>
      <c r="D87" s="95">
        <f>SUM('DOE25'!G152:G160)</f>
        <v>190457.07</v>
      </c>
      <c r="E87" s="95">
        <f>SUM('DOE25'!H152:H160)</f>
        <v>1297593.71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26306.33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130857.05</v>
      </c>
      <c r="D90" s="131">
        <f>SUM(D84:D89)</f>
        <v>190457.07</v>
      </c>
      <c r="E90" s="131">
        <f>SUM(E84:E89)</f>
        <v>1325351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100000</v>
      </c>
    </row>
    <row r="96" spans="1:9" x14ac:dyDescent="0.2">
      <c r="A96" t="s">
        <v>758</v>
      </c>
      <c r="B96" s="32" t="s">
        <v>188</v>
      </c>
      <c r="C96" s="95">
        <f>SUM('DOE25'!F179:F180)</f>
        <v>10299.61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47293.46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10299.61</v>
      </c>
      <c r="D102" s="86">
        <f>SUM(D92:D101)</f>
        <v>0</v>
      </c>
      <c r="E102" s="86">
        <f>SUM(E92:E101)</f>
        <v>0</v>
      </c>
      <c r="F102" s="86">
        <f>SUM(F92:F101)</f>
        <v>47293.46</v>
      </c>
      <c r="G102" s="86">
        <f>SUM(G92:G101)</f>
        <v>100000</v>
      </c>
    </row>
    <row r="103" spans="1:7" ht="12.75" thickTop="1" thickBot="1" x14ac:dyDescent="0.25">
      <c r="A103" s="33" t="s">
        <v>765</v>
      </c>
      <c r="C103" s="86">
        <f>C62+C80+C90+C102</f>
        <v>9417907.6600000001</v>
      </c>
      <c r="D103" s="86">
        <f>D62+D80+D90+D102</f>
        <v>301319.36</v>
      </c>
      <c r="E103" s="86">
        <f>E62+E80+E90+E102</f>
        <v>2100315.67</v>
      </c>
      <c r="F103" s="86">
        <f>F62+F80+F90+F102</f>
        <v>47293.46</v>
      </c>
      <c r="G103" s="86">
        <f>G62+G80+G102</f>
        <v>124361.05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2903677.33</v>
      </c>
      <c r="D108" s="24" t="s">
        <v>289</v>
      </c>
      <c r="E108" s="95">
        <f>('DOE25'!L275)+('DOE25'!L294)+('DOE25'!L313)</f>
        <v>444357.14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1954195.2599999998</v>
      </c>
      <c r="D109" s="24" t="s">
        <v>289</v>
      </c>
      <c r="E109" s="95">
        <f>('DOE25'!L276)+('DOE25'!L295)+('DOE25'!L314)</f>
        <v>66612.009999999995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30688.95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92682.37</v>
      </c>
      <c r="D111" s="24" t="s">
        <v>289</v>
      </c>
      <c r="E111" s="95">
        <f>+('DOE25'!L278)+('DOE25'!L297)+('DOE25'!L316)</f>
        <v>16497.78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4981243.91</v>
      </c>
      <c r="D114" s="86">
        <f>SUM(D108:D113)</f>
        <v>0</v>
      </c>
      <c r="E114" s="86">
        <f>SUM(E108:E113)</f>
        <v>527466.93000000005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696041.3600000001</v>
      </c>
      <c r="D117" s="24" t="s">
        <v>289</v>
      </c>
      <c r="E117" s="95">
        <f>+('DOE25'!L280)+('DOE25'!L299)+('DOE25'!L318)</f>
        <v>138995.38999999998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591764.11</v>
      </c>
      <c r="D118" s="24" t="s">
        <v>289</v>
      </c>
      <c r="E118" s="95">
        <f>+('DOE25'!L281)+('DOE25'!L300)+('DOE25'!L319)</f>
        <v>1272886.1100000001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338185.7</v>
      </c>
      <c r="D119" s="24" t="s">
        <v>289</v>
      </c>
      <c r="E119" s="95">
        <f>+('DOE25'!L282)+('DOE25'!L301)+('DOE25'!L320)</f>
        <v>21527.05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800861.24</v>
      </c>
      <c r="D120" s="24" t="s">
        <v>289</v>
      </c>
      <c r="E120" s="95">
        <f>+('DOE25'!L283)+('DOE25'!L302)+('DOE25'!L321)</f>
        <v>113797.56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896513.7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501275.01</v>
      </c>
      <c r="D123" s="24" t="s">
        <v>289</v>
      </c>
      <c r="E123" s="95">
        <f>+('DOE25'!L286)+('DOE25'!L305)+('DOE25'!L324)</f>
        <v>15343.02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309940.26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3824641.12</v>
      </c>
      <c r="D127" s="86">
        <f>SUM(D117:D126)</f>
        <v>309940.26</v>
      </c>
      <c r="E127" s="86">
        <f>SUM(E117:E126)</f>
        <v>1562549.1300000001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47293.46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265000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119183.76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10299.61</v>
      </c>
      <c r="F133" s="95">
        <f>'DOE25'!K380</f>
        <v>0</v>
      </c>
      <c r="G133" s="95">
        <f>'DOE25'!K433</f>
        <v>54384.51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141.94999999999999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107188.39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17030.71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-24361.049999999988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484183.76000000007</v>
      </c>
      <c r="D143" s="141">
        <f>SUM(D129:D142)</f>
        <v>0</v>
      </c>
      <c r="E143" s="141">
        <f>SUM(E129:E142)</f>
        <v>10299.61</v>
      </c>
      <c r="F143" s="141">
        <f>SUM(F129:F142)</f>
        <v>47293.46</v>
      </c>
      <c r="G143" s="141">
        <f>SUM(G129:G142)</f>
        <v>54384.51</v>
      </c>
    </row>
    <row r="144" spans="1:7" ht="12.75" thickTop="1" thickBot="1" x14ac:dyDescent="0.25">
      <c r="A144" s="33" t="s">
        <v>244</v>
      </c>
      <c r="C144" s="86">
        <f>(C114+C127+C143)</f>
        <v>9290068.790000001</v>
      </c>
      <c r="D144" s="86">
        <f>(D114+D127+D143)</f>
        <v>309940.26</v>
      </c>
      <c r="E144" s="86">
        <f>(E114+E127+E143)</f>
        <v>2100315.67</v>
      </c>
      <c r="F144" s="86">
        <f>(F114+F127+F143)</f>
        <v>47293.46</v>
      </c>
      <c r="G144" s="86">
        <f>(G114+G127+G143)</f>
        <v>54384.51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20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12/99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01/20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5300000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5.58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2120000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2120000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265000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265000</v>
      </c>
    </row>
    <row r="158" spans="1:9" x14ac:dyDescent="0.2">
      <c r="A158" s="22" t="s">
        <v>35</v>
      </c>
      <c r="B158" s="137">
        <f>'DOE25'!F497</f>
        <v>1855000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1855000</v>
      </c>
    </row>
    <row r="159" spans="1:9" x14ac:dyDescent="0.2">
      <c r="A159" s="22" t="s">
        <v>36</v>
      </c>
      <c r="B159" s="137">
        <f>'DOE25'!F498</f>
        <v>421217.54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421217.54</v>
      </c>
    </row>
    <row r="160" spans="1:9" x14ac:dyDescent="0.2">
      <c r="A160" s="22" t="s">
        <v>37</v>
      </c>
      <c r="B160" s="137">
        <f>'DOE25'!F499</f>
        <v>2276217.54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2276217.54</v>
      </c>
    </row>
    <row r="161" spans="1:7" x14ac:dyDescent="0.2">
      <c r="A161" s="22" t="s">
        <v>38</v>
      </c>
      <c r="B161" s="137">
        <f>'DOE25'!F500</f>
        <v>265000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265000</v>
      </c>
    </row>
    <row r="162" spans="1:7" x14ac:dyDescent="0.2">
      <c r="A162" s="22" t="s">
        <v>39</v>
      </c>
      <c r="B162" s="137">
        <f>'DOE25'!F501</f>
        <v>104608.76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104608.76</v>
      </c>
    </row>
    <row r="163" spans="1:7" x14ac:dyDescent="0.2">
      <c r="A163" s="22" t="s">
        <v>246</v>
      </c>
      <c r="B163" s="137">
        <f>'DOE25'!F502</f>
        <v>369608.76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369608.76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4" workbookViewId="0">
      <selection activeCell="G23" sqref="G23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740</v>
      </c>
      <c r="B1" s="279"/>
      <c r="C1" s="279"/>
      <c r="D1" s="279"/>
    </row>
    <row r="2" spans="1:4" x14ac:dyDescent="0.2">
      <c r="A2" s="186" t="s">
        <v>717</v>
      </c>
      <c r="B2" s="185" t="str">
        <f>'DOE25'!A2</f>
        <v>PITTSFIELD SCHOOL DISTRICT</v>
      </c>
    </row>
    <row r="3" spans="1:4" x14ac:dyDescent="0.2">
      <c r="B3" s="187" t="s">
        <v>904</v>
      </c>
    </row>
    <row r="4" spans="1:4" x14ac:dyDescent="0.2">
      <c r="B4" t="s">
        <v>61</v>
      </c>
      <c r="C4" s="178">
        <f>IF('DOE25'!F664+'DOE25'!F669=0,0,ROUND('DOE25'!F671,0))</f>
        <v>15259</v>
      </c>
    </row>
    <row r="5" spans="1:4" x14ac:dyDescent="0.2">
      <c r="B5" t="s">
        <v>704</v>
      </c>
      <c r="C5" s="178">
        <f>IF('DOE25'!G664+'DOE25'!G669=0,0,ROUND('DOE25'!G671,0))</f>
        <v>20985</v>
      </c>
    </row>
    <row r="6" spans="1:4" x14ac:dyDescent="0.2">
      <c r="B6" t="s">
        <v>62</v>
      </c>
      <c r="C6" s="178">
        <f>IF('DOE25'!H664+'DOE25'!H669=0,0,ROUND('DOE25'!H671,0))</f>
        <v>22558</v>
      </c>
    </row>
    <row r="7" spans="1:4" x14ac:dyDescent="0.2">
      <c r="B7" t="s">
        <v>705</v>
      </c>
      <c r="C7" s="178">
        <f>IF('DOE25'!I664+'DOE25'!I669=0,0,ROUND('DOE25'!I671,0))</f>
        <v>18372</v>
      </c>
    </row>
    <row r="9" spans="1:4" x14ac:dyDescent="0.2">
      <c r="A9" s="186" t="s">
        <v>94</v>
      </c>
      <c r="B9" s="187" t="s">
        <v>905</v>
      </c>
      <c r="C9" s="180" t="s">
        <v>724</v>
      </c>
      <c r="D9" s="180" t="s">
        <v>725</v>
      </c>
    </row>
    <row r="10" spans="1:4" x14ac:dyDescent="0.2">
      <c r="A10">
        <v>1100</v>
      </c>
      <c r="B10" t="s">
        <v>706</v>
      </c>
      <c r="C10" s="178">
        <f>ROUND('DOE25'!L196+'DOE25'!L214+'DOE25'!L232+'DOE25'!L275+'DOE25'!L294+'DOE25'!L313,0)</f>
        <v>3348034</v>
      </c>
      <c r="D10" s="181">
        <f>ROUND((C10/$C$28)*100,1)</f>
        <v>29.8</v>
      </c>
    </row>
    <row r="11" spans="1:4" x14ac:dyDescent="0.2">
      <c r="A11">
        <v>1200</v>
      </c>
      <c r="B11" t="s">
        <v>707</v>
      </c>
      <c r="C11" s="178">
        <f>ROUND('DOE25'!L197+'DOE25'!L215+'DOE25'!L233+'DOE25'!L276+'DOE25'!L295+'DOE25'!L314,0)</f>
        <v>2020807</v>
      </c>
      <c r="D11" s="181">
        <f>ROUND((C11/$C$28)*100,1)</f>
        <v>18</v>
      </c>
    </row>
    <row r="12" spans="1:4" x14ac:dyDescent="0.2">
      <c r="A12">
        <v>1300</v>
      </c>
      <c r="B12" t="s">
        <v>708</v>
      </c>
      <c r="C12" s="178">
        <f>ROUND('DOE25'!L198+'DOE25'!L216+'DOE25'!L234+'DOE25'!L277+'DOE25'!L296+'DOE25'!L315,0)</f>
        <v>30689</v>
      </c>
      <c r="D12" s="181">
        <f>ROUND((C12/$C$28)*100,1)</f>
        <v>0.3</v>
      </c>
    </row>
    <row r="13" spans="1:4" x14ac:dyDescent="0.2">
      <c r="A13">
        <v>1400</v>
      </c>
      <c r="B13" t="s">
        <v>709</v>
      </c>
      <c r="C13" s="178">
        <f>ROUND('DOE25'!L199+'DOE25'!L217+'DOE25'!L235+'DOE25'!L278+'DOE25'!L297+'DOE25'!L316,0)</f>
        <v>109180</v>
      </c>
      <c r="D13" s="181">
        <f>ROUND((C13/$C$28)*100,1)</f>
        <v>1</v>
      </c>
    </row>
    <row r="14" spans="1:4" x14ac:dyDescent="0.2">
      <c r="D14" s="181"/>
    </row>
    <row r="15" spans="1:4" x14ac:dyDescent="0.2">
      <c r="A15">
        <v>2100</v>
      </c>
      <c r="B15" t="s">
        <v>710</v>
      </c>
      <c r="C15" s="178">
        <f>ROUND('DOE25'!L201+'DOE25'!L219+'DOE25'!L237+'DOE25'!L280+'DOE25'!L299+'DOE25'!L318,0)</f>
        <v>835037</v>
      </c>
      <c r="D15" s="181">
        <f t="shared" ref="D15:D27" si="0">ROUND((C15/$C$28)*100,1)</f>
        <v>7.4</v>
      </c>
    </row>
    <row r="16" spans="1:4" x14ac:dyDescent="0.2">
      <c r="A16">
        <v>2200</v>
      </c>
      <c r="B16" t="s">
        <v>711</v>
      </c>
      <c r="C16" s="178">
        <f>ROUND('DOE25'!L202+'DOE25'!L220+'DOE25'!L238+'DOE25'!L281+'DOE25'!L300+'DOE25'!L319,0)</f>
        <v>1864650</v>
      </c>
      <c r="D16" s="181">
        <f t="shared" si="0"/>
        <v>16.600000000000001</v>
      </c>
    </row>
    <row r="17" spans="1:4" x14ac:dyDescent="0.2">
      <c r="A17" s="182" t="s">
        <v>727</v>
      </c>
      <c r="B17" t="s">
        <v>742</v>
      </c>
      <c r="C17" s="178">
        <f>ROUND('DOE25'!L203+'DOE25'!L208+'DOE25'!L221+'DOE25'!L226+'DOE25'!L239+'DOE25'!L244+'DOE25'!L282+'DOE25'!L287+'DOE25'!L301+'DOE25'!L306+'DOE25'!L320+'DOE25'!L325,0)</f>
        <v>359713</v>
      </c>
      <c r="D17" s="181">
        <f t="shared" si="0"/>
        <v>3.2</v>
      </c>
    </row>
    <row r="18" spans="1:4" x14ac:dyDescent="0.2">
      <c r="A18">
        <v>2400</v>
      </c>
      <c r="B18" t="s">
        <v>715</v>
      </c>
      <c r="C18" s="178">
        <f>ROUND('DOE25'!L204+'DOE25'!L222+'DOE25'!L240+'DOE25'!L283+'DOE25'!L302+'DOE25'!L321,0)</f>
        <v>914659</v>
      </c>
      <c r="D18" s="181">
        <f t="shared" si="0"/>
        <v>8.1999999999999993</v>
      </c>
    </row>
    <row r="19" spans="1:4" x14ac:dyDescent="0.2">
      <c r="A19">
        <v>2500</v>
      </c>
      <c r="B19" t="s">
        <v>712</v>
      </c>
      <c r="C19" s="178">
        <f>ROUND('DOE25'!L205+'DOE25'!L223+'DOE25'!L241+'DOE25'!L284+'DOE25'!L303+'DOE25'!L322,0)</f>
        <v>0</v>
      </c>
      <c r="D19" s="181">
        <f t="shared" si="0"/>
        <v>0</v>
      </c>
    </row>
    <row r="20" spans="1:4" x14ac:dyDescent="0.2">
      <c r="A20">
        <v>2600</v>
      </c>
      <c r="B20" t="s">
        <v>713</v>
      </c>
      <c r="C20" s="178">
        <f>ROUND('DOE25'!L206+'DOE25'!L224+'DOE25'!L242+'DOE25'!L285+'DOE25'!L304+'DOE25'!L323,0)</f>
        <v>896514</v>
      </c>
      <c r="D20" s="181">
        <f t="shared" si="0"/>
        <v>8</v>
      </c>
    </row>
    <row r="21" spans="1:4" x14ac:dyDescent="0.2">
      <c r="A21">
        <v>2700</v>
      </c>
      <c r="B21" t="s">
        <v>714</v>
      </c>
      <c r="C21" s="178">
        <f>ROUND('DOE25'!L207+'DOE25'!L225+'DOE25'!L243+'DOE25'!L286+'DOE25'!L305+'DOE25'!L324,0)</f>
        <v>516618</v>
      </c>
      <c r="D21" s="181">
        <f t="shared" si="0"/>
        <v>4.5999999999999996</v>
      </c>
    </row>
    <row r="22" spans="1:4" x14ac:dyDescent="0.2">
      <c r="A22">
        <v>2900</v>
      </c>
      <c r="B22" t="s">
        <v>716</v>
      </c>
      <c r="C22" s="178">
        <v>0</v>
      </c>
      <c r="D22" s="181">
        <f t="shared" si="0"/>
        <v>0</v>
      </c>
    </row>
    <row r="23" spans="1:4" x14ac:dyDescent="0.2">
      <c r="A23">
        <v>1500</v>
      </c>
      <c r="B23" t="s">
        <v>718</v>
      </c>
      <c r="C23" s="178">
        <f>ROUND('DOE25'!L249+'DOE25'!L331,0)</f>
        <v>0</v>
      </c>
      <c r="D23" s="181">
        <f t="shared" si="0"/>
        <v>0</v>
      </c>
    </row>
    <row r="24" spans="1:4" x14ac:dyDescent="0.2">
      <c r="A24" s="182" t="s">
        <v>726</v>
      </c>
      <c r="B24" t="s">
        <v>719</v>
      </c>
      <c r="C24" s="178">
        <f>ROUND('DOE25'!L250+'DOE25'!L251+'DOE25'!L252+'DOE25'!L253+'DOE25'!L332+'DOE25'!L333+'DOE25'!L334,0)</f>
        <v>0</v>
      </c>
      <c r="D24" s="181">
        <f t="shared" si="0"/>
        <v>0</v>
      </c>
    </row>
    <row r="25" spans="1:4" x14ac:dyDescent="0.2">
      <c r="A25">
        <v>5120</v>
      </c>
      <c r="B25" t="s">
        <v>720</v>
      </c>
      <c r="C25" s="178">
        <f>ROUND('DOE25'!L260+'DOE25'!L341,0)</f>
        <v>119184</v>
      </c>
      <c r="D25" s="181">
        <f t="shared" si="0"/>
        <v>1.1000000000000001</v>
      </c>
    </row>
    <row r="26" spans="1:4" x14ac:dyDescent="0.2">
      <c r="A26" s="182" t="s">
        <v>721</v>
      </c>
      <c r="B26" t="s">
        <v>722</v>
      </c>
      <c r="C26" s="178">
        <f>'DOE25'!L267+'DOE25'!L268+'DOE25'!L348+'DOE25'!L349</f>
        <v>0</v>
      </c>
      <c r="D26" s="181">
        <f t="shared" si="0"/>
        <v>0</v>
      </c>
    </row>
    <row r="27" spans="1:4" x14ac:dyDescent="0.2">
      <c r="A27">
        <v>3100</v>
      </c>
      <c r="B27" t="s">
        <v>11</v>
      </c>
      <c r="C27" s="178">
        <f>ROUND('DOE25'!L361-'DOE25'!L360,0)-SUM('DOE25'!G96:G109)</f>
        <v>202542.53999999998</v>
      </c>
      <c r="D27" s="181">
        <f t="shared" si="0"/>
        <v>1.8</v>
      </c>
    </row>
    <row r="28" spans="1:4" x14ac:dyDescent="0.2">
      <c r="B28" s="186" t="s">
        <v>723</v>
      </c>
      <c r="C28" s="179">
        <f>SUM(C10:C27)</f>
        <v>11217627.539999999</v>
      </c>
      <c r="D28" s="183">
        <f>ROUND(SUM(D10:D27),0)</f>
        <v>100</v>
      </c>
    </row>
    <row r="29" spans="1:4" x14ac:dyDescent="0.2">
      <c r="A29">
        <v>4000</v>
      </c>
      <c r="B29" t="s">
        <v>728</v>
      </c>
      <c r="C29" s="178">
        <f>ROUND('DOE25'!L254+'DOE25'!L335+'DOE25'!L373+'DOE25'!L374+'DOE25'!L375+'DOE25'!L376+'DOE25'!L377+'DOE25'!L378+'DOE25'!L379,0)</f>
        <v>47293</v>
      </c>
    </row>
    <row r="30" spans="1:4" x14ac:dyDescent="0.2">
      <c r="B30" s="186" t="s">
        <v>729</v>
      </c>
      <c r="C30" s="179">
        <f>SUM(C28:C29)</f>
        <v>11264920.539999999</v>
      </c>
    </row>
    <row r="31" spans="1:4" x14ac:dyDescent="0.2">
      <c r="B31" s="33"/>
      <c r="C31" s="179"/>
    </row>
    <row r="32" spans="1:4" x14ac:dyDescent="0.2">
      <c r="A32">
        <v>5100</v>
      </c>
      <c r="B32" s="33" t="s">
        <v>730</v>
      </c>
      <c r="C32" s="179">
        <f>ROUND('DOE25'!L259+'DOE25'!L340,0)</f>
        <v>265000</v>
      </c>
    </row>
    <row r="34" spans="1:4" x14ac:dyDescent="0.2">
      <c r="A34" s="186" t="s">
        <v>94</v>
      </c>
      <c r="B34" s="187" t="s">
        <v>906</v>
      </c>
      <c r="C34" s="180" t="s">
        <v>724</v>
      </c>
      <c r="D34" s="180" t="s">
        <v>725</v>
      </c>
    </row>
    <row r="35" spans="1:4" x14ac:dyDescent="0.2">
      <c r="A35">
        <v>1100</v>
      </c>
      <c r="B35" s="184" t="s">
        <v>731</v>
      </c>
      <c r="C35" s="178">
        <f>ROUND('DOE25'!F59+'DOE25'!G59+'DOE25'!H59+'DOE25'!I59+'DOE25'!J59,0)</f>
        <v>4150099</v>
      </c>
      <c r="D35" s="181">
        <f t="shared" ref="D35:D40" si="1">ROUND((C35/$C$41)*100,1)</f>
        <v>35.4</v>
      </c>
    </row>
    <row r="36" spans="1:4" x14ac:dyDescent="0.2">
      <c r="B36" s="184" t="s">
        <v>743</v>
      </c>
      <c r="C36" s="178">
        <f>SUM('DOE25'!F111:J111)-SUM('DOE25'!G96:G109)+('DOE25'!F173+'DOE25'!F174+'DOE25'!I173+'DOE25'!I174)-C35</f>
        <v>811145.49000000022</v>
      </c>
      <c r="D36" s="181">
        <f t="shared" si="1"/>
        <v>6.9</v>
      </c>
    </row>
    <row r="37" spans="1:4" x14ac:dyDescent="0.2">
      <c r="A37" s="182" t="s">
        <v>851</v>
      </c>
      <c r="B37" s="184" t="s">
        <v>732</v>
      </c>
      <c r="C37" s="178">
        <f>ROUND('DOE25'!F116+'DOE25'!F117,0)</f>
        <v>4781263</v>
      </c>
      <c r="D37" s="181">
        <f t="shared" si="1"/>
        <v>40.799999999999997</v>
      </c>
    </row>
    <row r="38" spans="1:4" x14ac:dyDescent="0.2">
      <c r="A38" s="182" t="s">
        <v>738</v>
      </c>
      <c r="B38" s="184" t="s">
        <v>733</v>
      </c>
      <c r="C38" s="178">
        <f>ROUND(SUM('DOE25'!F139:J139)-SUM('DOE25'!F116:F118),0)</f>
        <v>337034</v>
      </c>
      <c r="D38" s="181">
        <f t="shared" si="1"/>
        <v>2.9</v>
      </c>
    </row>
    <row r="39" spans="1:4" x14ac:dyDescent="0.2">
      <c r="A39">
        <v>4000</v>
      </c>
      <c r="B39" s="184" t="s">
        <v>734</v>
      </c>
      <c r="C39" s="178">
        <f>ROUND('DOE25'!F168+'DOE25'!G168+'DOE25'!H168+'DOE25'!I168,0)</f>
        <v>1646665</v>
      </c>
      <c r="D39" s="181">
        <f t="shared" si="1"/>
        <v>14</v>
      </c>
    </row>
    <row r="40" spans="1:4" x14ac:dyDescent="0.2">
      <c r="A40" s="182" t="s">
        <v>739</v>
      </c>
      <c r="B40" s="184" t="s">
        <v>735</v>
      </c>
      <c r="C40" s="178">
        <f>ROUND(SUM('DOE25'!F188:F190)+SUM('DOE25'!G188:G190)+SUM('DOE25'!H188:H190)+SUM('DOE25'!I188:I190),0)</f>
        <v>0</v>
      </c>
      <c r="D40" s="181">
        <f t="shared" si="1"/>
        <v>0</v>
      </c>
    </row>
    <row r="41" spans="1:4" x14ac:dyDescent="0.2">
      <c r="B41" s="186" t="s">
        <v>736</v>
      </c>
      <c r="C41" s="179">
        <f>SUM(C35:C40)</f>
        <v>11726206.49</v>
      </c>
      <c r="D41" s="183">
        <f>SUM(D35:D40)</f>
        <v>100</v>
      </c>
    </row>
    <row r="42" spans="1:4" x14ac:dyDescent="0.2">
      <c r="A42" s="182" t="s">
        <v>741</v>
      </c>
      <c r="B42" s="184" t="s">
        <v>737</v>
      </c>
      <c r="C42" s="178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6" t="s">
        <v>770</v>
      </c>
      <c r="B1" s="287"/>
      <c r="C1" s="287"/>
      <c r="D1" s="287"/>
      <c r="E1" s="287"/>
      <c r="F1" s="287"/>
      <c r="G1" s="287"/>
      <c r="H1" s="287"/>
      <c r="I1" s="287"/>
      <c r="J1" s="212"/>
      <c r="K1" s="212"/>
      <c r="L1" s="212"/>
      <c r="M1" s="213"/>
    </row>
    <row r="2" spans="1:26" ht="12.75" x14ac:dyDescent="0.2">
      <c r="A2" s="292" t="s">
        <v>767</v>
      </c>
      <c r="B2" s="293"/>
      <c r="C2" s="293"/>
      <c r="D2" s="293"/>
      <c r="E2" s="293"/>
      <c r="F2" s="290" t="str">
        <f>'DOE25'!A2</f>
        <v>PITTSFIELD SCHOOL DISTRICT</v>
      </c>
      <c r="G2" s="291"/>
      <c r="H2" s="291"/>
      <c r="I2" s="291"/>
      <c r="J2" s="52"/>
      <c r="K2" s="52"/>
      <c r="L2" s="52"/>
      <c r="M2" s="214"/>
    </row>
    <row r="3" spans="1:26" x14ac:dyDescent="0.2">
      <c r="A3" s="215" t="s">
        <v>768</v>
      </c>
      <c r="B3" s="216" t="s">
        <v>769</v>
      </c>
      <c r="C3" s="288" t="s">
        <v>771</v>
      </c>
      <c r="D3" s="288"/>
      <c r="E3" s="288"/>
      <c r="F3" s="288"/>
      <c r="G3" s="288"/>
      <c r="H3" s="288"/>
      <c r="I3" s="288"/>
      <c r="J3" s="288"/>
      <c r="K3" s="288"/>
      <c r="L3" s="288"/>
      <c r="M3" s="289"/>
    </row>
    <row r="4" spans="1:26" x14ac:dyDescent="0.2">
      <c r="A4" s="217"/>
      <c r="B4" s="218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7"/>
      <c r="B5" s="218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7"/>
      <c r="B6" s="218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7"/>
      <c r="B7" s="218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7"/>
      <c r="B8" s="218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7"/>
      <c r="B9" s="218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7"/>
      <c r="B10" s="218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7"/>
      <c r="B11" s="218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7"/>
      <c r="B12" s="218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7"/>
      <c r="B13" s="218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7"/>
      <c r="B14" s="218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7"/>
      <c r="B15" s="218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7"/>
      <c r="B16" s="218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7"/>
      <c r="B17" s="218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7"/>
      <c r="B18" s="218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7"/>
      <c r="B19" s="218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7"/>
      <c r="B20" s="218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7"/>
      <c r="B21" s="218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7"/>
      <c r="B22" s="218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7"/>
      <c r="B23" s="218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7"/>
      <c r="B24" s="218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7"/>
      <c r="B25" s="218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7"/>
      <c r="B26" s="218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7"/>
      <c r="B27" s="218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7"/>
      <c r="B28" s="218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7"/>
      <c r="B29" s="218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0"/>
      <c r="O29" s="210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6"/>
      <c r="AB29" s="206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6"/>
      <c r="AO29" s="206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6"/>
      <c r="BB29" s="206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6"/>
      <c r="BO29" s="206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6"/>
      <c r="CB29" s="206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6"/>
      <c r="CO29" s="206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6"/>
      <c r="DB29" s="206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6"/>
      <c r="DO29" s="206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6"/>
      <c r="EB29" s="206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6"/>
      <c r="EO29" s="206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6"/>
      <c r="FB29" s="206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6"/>
      <c r="FO29" s="206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6"/>
      <c r="GB29" s="206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6"/>
      <c r="GO29" s="206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6"/>
      <c r="HB29" s="206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6"/>
      <c r="HO29" s="206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6"/>
      <c r="IB29" s="206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6"/>
      <c r="IO29" s="206"/>
      <c r="IP29" s="295"/>
      <c r="IQ29" s="295"/>
      <c r="IR29" s="295"/>
      <c r="IS29" s="295"/>
      <c r="IT29" s="295"/>
      <c r="IU29" s="295"/>
      <c r="IV29" s="295"/>
    </row>
    <row r="30" spans="1:256" x14ac:dyDescent="0.2">
      <c r="A30" s="217"/>
      <c r="B30" s="218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0"/>
      <c r="O30" s="210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6"/>
      <c r="AB30" s="206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6"/>
      <c r="AO30" s="206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6"/>
      <c r="BB30" s="206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6"/>
      <c r="BO30" s="206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6"/>
      <c r="CB30" s="206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6"/>
      <c r="CO30" s="206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6"/>
      <c r="DB30" s="206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6"/>
      <c r="DO30" s="206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6"/>
      <c r="EB30" s="206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6"/>
      <c r="EO30" s="206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6"/>
      <c r="FB30" s="206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6"/>
      <c r="FO30" s="206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6"/>
      <c r="GB30" s="206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6"/>
      <c r="GO30" s="206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6"/>
      <c r="HB30" s="206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6"/>
      <c r="HO30" s="206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6"/>
      <c r="IB30" s="206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6"/>
      <c r="IO30" s="206"/>
      <c r="IP30" s="295"/>
      <c r="IQ30" s="295"/>
      <c r="IR30" s="295"/>
      <c r="IS30" s="295"/>
      <c r="IT30" s="295"/>
      <c r="IU30" s="295"/>
      <c r="IV30" s="295"/>
    </row>
    <row r="31" spans="1:256" x14ac:dyDescent="0.2">
      <c r="A31" s="217"/>
      <c r="B31" s="218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0"/>
      <c r="O31" s="210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6"/>
      <c r="AB31" s="206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6"/>
      <c r="AO31" s="206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6"/>
      <c r="BB31" s="206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6"/>
      <c r="BO31" s="206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6"/>
      <c r="CB31" s="206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6"/>
      <c r="CO31" s="206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6"/>
      <c r="DB31" s="206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6"/>
      <c r="DO31" s="206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6"/>
      <c r="EB31" s="206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6"/>
      <c r="EO31" s="206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6"/>
      <c r="FB31" s="206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6"/>
      <c r="FO31" s="206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6"/>
      <c r="GB31" s="206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6"/>
      <c r="GO31" s="206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6"/>
      <c r="HB31" s="206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6"/>
      <c r="HO31" s="206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6"/>
      <c r="IB31" s="206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6"/>
      <c r="IO31" s="206"/>
      <c r="IP31" s="295"/>
      <c r="IQ31" s="295"/>
      <c r="IR31" s="295"/>
      <c r="IS31" s="295"/>
      <c r="IT31" s="295"/>
      <c r="IU31" s="295"/>
      <c r="IV31" s="295"/>
    </row>
    <row r="32" spans="1:256" x14ac:dyDescent="0.2">
      <c r="A32" s="217"/>
      <c r="B32" s="218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2"/>
      <c r="O32" s="222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7"/>
      <c r="AB32" s="218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7"/>
      <c r="AO32" s="218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7"/>
      <c r="BB32" s="218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7"/>
      <c r="BO32" s="218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7"/>
      <c r="CB32" s="218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7"/>
      <c r="CO32" s="218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7"/>
      <c r="DB32" s="218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7"/>
      <c r="DO32" s="218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7"/>
      <c r="EB32" s="218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7"/>
      <c r="EO32" s="218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7"/>
      <c r="FB32" s="218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7"/>
      <c r="FO32" s="218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7"/>
      <c r="GB32" s="218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7"/>
      <c r="GO32" s="218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7"/>
      <c r="HB32" s="218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7"/>
      <c r="HO32" s="218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7"/>
      <c r="IB32" s="218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7"/>
      <c r="IO32" s="218"/>
      <c r="IP32" s="281"/>
      <c r="IQ32" s="281"/>
      <c r="IR32" s="281"/>
      <c r="IS32" s="281"/>
      <c r="IT32" s="281"/>
      <c r="IU32" s="281"/>
      <c r="IV32" s="281"/>
    </row>
    <row r="33" spans="1:256" x14ac:dyDescent="0.2">
      <c r="A33" s="217"/>
      <c r="B33" s="218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0"/>
      <c r="O33" s="210"/>
      <c r="P33" s="221"/>
      <c r="Q33" s="221"/>
      <c r="R33" s="221"/>
      <c r="S33" s="221"/>
      <c r="T33" s="221"/>
      <c r="U33" s="221"/>
      <c r="V33" s="221"/>
      <c r="W33" s="221"/>
      <c r="X33" s="221"/>
      <c r="Y33" s="221"/>
      <c r="Z33" s="221"/>
      <c r="AA33" s="206"/>
      <c r="AB33" s="206"/>
      <c r="AC33" s="211"/>
      <c r="AD33" s="211"/>
      <c r="AE33" s="211"/>
      <c r="AF33" s="211"/>
      <c r="AG33" s="211"/>
      <c r="AH33" s="211"/>
      <c r="AI33" s="211"/>
      <c r="AJ33" s="211"/>
      <c r="AK33" s="211"/>
      <c r="AL33" s="211"/>
      <c r="AM33" s="211"/>
      <c r="AN33" s="206"/>
      <c r="AO33" s="206"/>
      <c r="AP33" s="211"/>
      <c r="AQ33" s="211"/>
      <c r="AR33" s="211"/>
      <c r="AS33" s="211"/>
      <c r="AT33" s="211"/>
      <c r="AU33" s="211"/>
      <c r="AV33" s="211"/>
      <c r="AW33" s="211"/>
      <c r="AX33" s="211"/>
      <c r="AY33" s="211"/>
      <c r="AZ33" s="211"/>
      <c r="BA33" s="206"/>
      <c r="BB33" s="206"/>
      <c r="BC33" s="211"/>
      <c r="BD33" s="211"/>
      <c r="BE33" s="211"/>
      <c r="BF33" s="211"/>
      <c r="BG33" s="211"/>
      <c r="BH33" s="211"/>
      <c r="BI33" s="211"/>
      <c r="BJ33" s="211"/>
      <c r="BK33" s="211"/>
      <c r="BL33" s="211"/>
      <c r="BM33" s="211"/>
      <c r="BN33" s="206"/>
      <c r="BO33" s="206"/>
      <c r="BP33" s="211"/>
      <c r="BQ33" s="211"/>
      <c r="BR33" s="211"/>
      <c r="BS33" s="211"/>
      <c r="BT33" s="211"/>
      <c r="BU33" s="211"/>
      <c r="BV33" s="211"/>
      <c r="BW33" s="211"/>
      <c r="BX33" s="211"/>
      <c r="BY33" s="211"/>
      <c r="BZ33" s="211"/>
      <c r="CA33" s="206"/>
      <c r="CB33" s="206"/>
      <c r="CC33" s="211"/>
      <c r="CD33" s="211"/>
      <c r="CE33" s="211"/>
      <c r="CF33" s="211"/>
      <c r="CG33" s="211"/>
      <c r="CH33" s="211"/>
      <c r="CI33" s="211"/>
      <c r="CJ33" s="211"/>
      <c r="CK33" s="211"/>
      <c r="CL33" s="211"/>
      <c r="CM33" s="211"/>
      <c r="CN33" s="206"/>
      <c r="CO33" s="206"/>
      <c r="CP33" s="211"/>
      <c r="CQ33" s="211"/>
      <c r="CR33" s="211"/>
      <c r="CS33" s="211"/>
      <c r="CT33" s="211"/>
      <c r="CU33" s="211"/>
      <c r="CV33" s="211"/>
      <c r="CW33" s="211"/>
      <c r="CX33" s="211"/>
      <c r="CY33" s="211"/>
      <c r="CZ33" s="211"/>
      <c r="DA33" s="206"/>
      <c r="DB33" s="206"/>
      <c r="DC33" s="211"/>
      <c r="DD33" s="211"/>
      <c r="DE33" s="211"/>
      <c r="DF33" s="211"/>
      <c r="DG33" s="211"/>
      <c r="DH33" s="211"/>
      <c r="DI33" s="211"/>
      <c r="DJ33" s="211"/>
      <c r="DK33" s="211"/>
      <c r="DL33" s="211"/>
      <c r="DM33" s="211"/>
      <c r="DN33" s="206"/>
      <c r="DO33" s="206"/>
      <c r="DP33" s="211"/>
      <c r="DQ33" s="211"/>
      <c r="DR33" s="211"/>
      <c r="DS33" s="211"/>
      <c r="DT33" s="211"/>
      <c r="DU33" s="211"/>
      <c r="DV33" s="211"/>
      <c r="DW33" s="211"/>
      <c r="DX33" s="211"/>
      <c r="DY33" s="211"/>
      <c r="DZ33" s="211"/>
      <c r="EA33" s="206"/>
      <c r="EB33" s="206"/>
      <c r="EC33" s="211"/>
      <c r="ED33" s="211"/>
      <c r="EE33" s="211"/>
      <c r="EF33" s="211"/>
      <c r="EG33" s="211"/>
      <c r="EH33" s="211"/>
      <c r="EI33" s="211"/>
      <c r="EJ33" s="211"/>
      <c r="EK33" s="211"/>
      <c r="EL33" s="211"/>
      <c r="EM33" s="211"/>
      <c r="EN33" s="206"/>
      <c r="EO33" s="206"/>
      <c r="EP33" s="211"/>
      <c r="EQ33" s="211"/>
      <c r="ER33" s="211"/>
      <c r="ES33" s="211"/>
      <c r="ET33" s="211"/>
      <c r="EU33" s="211"/>
      <c r="EV33" s="211"/>
      <c r="EW33" s="211"/>
      <c r="EX33" s="211"/>
      <c r="EY33" s="211"/>
      <c r="EZ33" s="211"/>
      <c r="FA33" s="206"/>
      <c r="FB33" s="206"/>
      <c r="FC33" s="211"/>
      <c r="FD33" s="211"/>
      <c r="FE33" s="211"/>
      <c r="FF33" s="211"/>
      <c r="FG33" s="211"/>
      <c r="FH33" s="211"/>
      <c r="FI33" s="211"/>
      <c r="FJ33" s="211"/>
      <c r="FK33" s="211"/>
      <c r="FL33" s="211"/>
      <c r="FM33" s="211"/>
      <c r="FN33" s="206"/>
      <c r="FO33" s="206"/>
      <c r="FP33" s="211"/>
      <c r="FQ33" s="211"/>
      <c r="FR33" s="211"/>
      <c r="FS33" s="211"/>
      <c r="FT33" s="211"/>
      <c r="FU33" s="211"/>
      <c r="FV33" s="211"/>
      <c r="FW33" s="211"/>
      <c r="FX33" s="211"/>
      <c r="FY33" s="211"/>
      <c r="FZ33" s="211"/>
      <c r="GA33" s="206"/>
      <c r="GB33" s="206"/>
      <c r="GC33" s="211"/>
      <c r="GD33" s="211"/>
      <c r="GE33" s="211"/>
      <c r="GF33" s="211"/>
      <c r="GG33" s="211"/>
      <c r="GH33" s="211"/>
      <c r="GI33" s="211"/>
      <c r="GJ33" s="211"/>
      <c r="GK33" s="211"/>
      <c r="GL33" s="211"/>
      <c r="GM33" s="211"/>
      <c r="GN33" s="206"/>
      <c r="GO33" s="206"/>
      <c r="GP33" s="211"/>
      <c r="GQ33" s="211"/>
      <c r="GR33" s="211"/>
      <c r="GS33" s="211"/>
      <c r="GT33" s="211"/>
      <c r="GU33" s="211"/>
      <c r="GV33" s="211"/>
      <c r="GW33" s="211"/>
      <c r="GX33" s="211"/>
      <c r="GY33" s="211"/>
      <c r="GZ33" s="211"/>
      <c r="HA33" s="206"/>
      <c r="HB33" s="206"/>
      <c r="HC33" s="211"/>
      <c r="HD33" s="211"/>
      <c r="HE33" s="211"/>
      <c r="HF33" s="211"/>
      <c r="HG33" s="211"/>
      <c r="HH33" s="211"/>
      <c r="HI33" s="211"/>
      <c r="HJ33" s="211"/>
      <c r="HK33" s="211"/>
      <c r="HL33" s="211"/>
      <c r="HM33" s="211"/>
      <c r="HN33" s="206"/>
      <c r="HO33" s="206"/>
      <c r="HP33" s="211"/>
      <c r="HQ33" s="211"/>
      <c r="HR33" s="211"/>
      <c r="HS33" s="211"/>
      <c r="HT33" s="211"/>
      <c r="HU33" s="211"/>
      <c r="HV33" s="211"/>
      <c r="HW33" s="211"/>
      <c r="HX33" s="211"/>
      <c r="HY33" s="211"/>
      <c r="HZ33" s="211"/>
      <c r="IA33" s="206"/>
      <c r="IB33" s="206"/>
      <c r="IC33" s="211"/>
      <c r="ID33" s="211"/>
      <c r="IE33" s="211"/>
      <c r="IF33" s="211"/>
      <c r="IG33" s="211"/>
      <c r="IH33" s="211"/>
      <c r="II33" s="211"/>
      <c r="IJ33" s="211"/>
      <c r="IK33" s="211"/>
      <c r="IL33" s="211"/>
      <c r="IM33" s="211"/>
      <c r="IN33" s="206"/>
      <c r="IO33" s="206"/>
      <c r="IP33" s="211"/>
      <c r="IQ33" s="211"/>
      <c r="IR33" s="211"/>
      <c r="IS33" s="211"/>
      <c r="IT33" s="211"/>
      <c r="IU33" s="211"/>
      <c r="IV33" s="211"/>
    </row>
    <row r="34" spans="1:256" x14ac:dyDescent="0.2">
      <c r="A34" s="217"/>
      <c r="B34" s="218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0"/>
      <c r="O34" s="210"/>
      <c r="P34" s="221"/>
      <c r="Q34" s="221"/>
      <c r="R34" s="221"/>
      <c r="S34" s="221"/>
      <c r="T34" s="221"/>
      <c r="U34" s="221"/>
      <c r="V34" s="221"/>
      <c r="W34" s="221"/>
      <c r="X34" s="221"/>
      <c r="Y34" s="221"/>
      <c r="Z34" s="221"/>
      <c r="AA34" s="206"/>
      <c r="AB34" s="206"/>
      <c r="AC34" s="211"/>
      <c r="AD34" s="211"/>
      <c r="AE34" s="211"/>
      <c r="AF34" s="211"/>
      <c r="AG34" s="211"/>
      <c r="AH34" s="211"/>
      <c r="AI34" s="211"/>
      <c r="AJ34" s="211"/>
      <c r="AK34" s="211"/>
      <c r="AL34" s="211"/>
      <c r="AM34" s="211"/>
      <c r="AN34" s="206"/>
      <c r="AO34" s="206"/>
      <c r="AP34" s="211"/>
      <c r="AQ34" s="211"/>
      <c r="AR34" s="211"/>
      <c r="AS34" s="211"/>
      <c r="AT34" s="211"/>
      <c r="AU34" s="211"/>
      <c r="AV34" s="211"/>
      <c r="AW34" s="211"/>
      <c r="AX34" s="211"/>
      <c r="AY34" s="211"/>
      <c r="AZ34" s="211"/>
      <c r="BA34" s="206"/>
      <c r="BB34" s="206"/>
      <c r="BC34" s="211"/>
      <c r="BD34" s="211"/>
      <c r="BE34" s="211"/>
      <c r="BF34" s="211"/>
      <c r="BG34" s="211"/>
      <c r="BH34" s="211"/>
      <c r="BI34" s="211"/>
      <c r="BJ34" s="211"/>
      <c r="BK34" s="211"/>
      <c r="BL34" s="211"/>
      <c r="BM34" s="211"/>
      <c r="BN34" s="206"/>
      <c r="BO34" s="206"/>
      <c r="BP34" s="211"/>
      <c r="BQ34" s="211"/>
      <c r="BR34" s="211"/>
      <c r="BS34" s="211"/>
      <c r="BT34" s="211"/>
      <c r="BU34" s="211"/>
      <c r="BV34" s="211"/>
      <c r="BW34" s="211"/>
      <c r="BX34" s="211"/>
      <c r="BY34" s="211"/>
      <c r="BZ34" s="211"/>
      <c r="CA34" s="206"/>
      <c r="CB34" s="206"/>
      <c r="CC34" s="211"/>
      <c r="CD34" s="211"/>
      <c r="CE34" s="211"/>
      <c r="CF34" s="211"/>
      <c r="CG34" s="211"/>
      <c r="CH34" s="211"/>
      <c r="CI34" s="211"/>
      <c r="CJ34" s="211"/>
      <c r="CK34" s="211"/>
      <c r="CL34" s="211"/>
      <c r="CM34" s="211"/>
      <c r="CN34" s="206"/>
      <c r="CO34" s="206"/>
      <c r="CP34" s="211"/>
      <c r="CQ34" s="211"/>
      <c r="CR34" s="211"/>
      <c r="CS34" s="211"/>
      <c r="CT34" s="211"/>
      <c r="CU34" s="211"/>
      <c r="CV34" s="211"/>
      <c r="CW34" s="211"/>
      <c r="CX34" s="211"/>
      <c r="CY34" s="211"/>
      <c r="CZ34" s="211"/>
      <c r="DA34" s="206"/>
      <c r="DB34" s="206"/>
      <c r="DC34" s="211"/>
      <c r="DD34" s="211"/>
      <c r="DE34" s="211"/>
      <c r="DF34" s="211"/>
      <c r="DG34" s="211"/>
      <c r="DH34" s="211"/>
      <c r="DI34" s="211"/>
      <c r="DJ34" s="211"/>
      <c r="DK34" s="211"/>
      <c r="DL34" s="211"/>
      <c r="DM34" s="211"/>
      <c r="DN34" s="206"/>
      <c r="DO34" s="206"/>
      <c r="DP34" s="211"/>
      <c r="DQ34" s="211"/>
      <c r="DR34" s="211"/>
      <c r="DS34" s="211"/>
      <c r="DT34" s="211"/>
      <c r="DU34" s="211"/>
      <c r="DV34" s="211"/>
      <c r="DW34" s="211"/>
      <c r="DX34" s="211"/>
      <c r="DY34" s="211"/>
      <c r="DZ34" s="211"/>
      <c r="EA34" s="206"/>
      <c r="EB34" s="206"/>
      <c r="EC34" s="211"/>
      <c r="ED34" s="211"/>
      <c r="EE34" s="211"/>
      <c r="EF34" s="211"/>
      <c r="EG34" s="211"/>
      <c r="EH34" s="211"/>
      <c r="EI34" s="211"/>
      <c r="EJ34" s="211"/>
      <c r="EK34" s="211"/>
      <c r="EL34" s="211"/>
      <c r="EM34" s="211"/>
      <c r="EN34" s="206"/>
      <c r="EO34" s="206"/>
      <c r="EP34" s="211"/>
      <c r="EQ34" s="211"/>
      <c r="ER34" s="211"/>
      <c r="ES34" s="211"/>
      <c r="ET34" s="211"/>
      <c r="EU34" s="211"/>
      <c r="EV34" s="211"/>
      <c r="EW34" s="211"/>
      <c r="EX34" s="211"/>
      <c r="EY34" s="211"/>
      <c r="EZ34" s="211"/>
      <c r="FA34" s="206"/>
      <c r="FB34" s="206"/>
      <c r="FC34" s="211"/>
      <c r="FD34" s="211"/>
      <c r="FE34" s="211"/>
      <c r="FF34" s="211"/>
      <c r="FG34" s="211"/>
      <c r="FH34" s="211"/>
      <c r="FI34" s="211"/>
      <c r="FJ34" s="211"/>
      <c r="FK34" s="211"/>
      <c r="FL34" s="211"/>
      <c r="FM34" s="211"/>
      <c r="FN34" s="206"/>
      <c r="FO34" s="206"/>
      <c r="FP34" s="211"/>
      <c r="FQ34" s="211"/>
      <c r="FR34" s="211"/>
      <c r="FS34" s="211"/>
      <c r="FT34" s="211"/>
      <c r="FU34" s="211"/>
      <c r="FV34" s="211"/>
      <c r="FW34" s="211"/>
      <c r="FX34" s="211"/>
      <c r="FY34" s="211"/>
      <c r="FZ34" s="211"/>
      <c r="GA34" s="206"/>
      <c r="GB34" s="206"/>
      <c r="GC34" s="211"/>
      <c r="GD34" s="211"/>
      <c r="GE34" s="211"/>
      <c r="GF34" s="211"/>
      <c r="GG34" s="211"/>
      <c r="GH34" s="211"/>
      <c r="GI34" s="211"/>
      <c r="GJ34" s="211"/>
      <c r="GK34" s="211"/>
      <c r="GL34" s="211"/>
      <c r="GM34" s="211"/>
      <c r="GN34" s="206"/>
      <c r="GO34" s="206"/>
      <c r="GP34" s="211"/>
      <c r="GQ34" s="211"/>
      <c r="GR34" s="211"/>
      <c r="GS34" s="211"/>
      <c r="GT34" s="211"/>
      <c r="GU34" s="211"/>
      <c r="GV34" s="211"/>
      <c r="GW34" s="211"/>
      <c r="GX34" s="211"/>
      <c r="GY34" s="211"/>
      <c r="GZ34" s="211"/>
      <c r="HA34" s="206"/>
      <c r="HB34" s="206"/>
      <c r="HC34" s="211"/>
      <c r="HD34" s="211"/>
      <c r="HE34" s="211"/>
      <c r="HF34" s="211"/>
      <c r="HG34" s="211"/>
      <c r="HH34" s="211"/>
      <c r="HI34" s="211"/>
      <c r="HJ34" s="211"/>
      <c r="HK34" s="211"/>
      <c r="HL34" s="211"/>
      <c r="HM34" s="211"/>
      <c r="HN34" s="206"/>
      <c r="HO34" s="206"/>
      <c r="HP34" s="211"/>
      <c r="HQ34" s="211"/>
      <c r="HR34" s="211"/>
      <c r="HS34" s="211"/>
      <c r="HT34" s="211"/>
      <c r="HU34" s="211"/>
      <c r="HV34" s="211"/>
      <c r="HW34" s="211"/>
      <c r="HX34" s="211"/>
      <c r="HY34" s="211"/>
      <c r="HZ34" s="211"/>
      <c r="IA34" s="206"/>
      <c r="IB34" s="206"/>
      <c r="IC34" s="211"/>
      <c r="ID34" s="211"/>
      <c r="IE34" s="211"/>
      <c r="IF34" s="211"/>
      <c r="IG34" s="211"/>
      <c r="IH34" s="211"/>
      <c r="II34" s="211"/>
      <c r="IJ34" s="211"/>
      <c r="IK34" s="211"/>
      <c r="IL34" s="211"/>
      <c r="IM34" s="211"/>
      <c r="IN34" s="206"/>
      <c r="IO34" s="206"/>
      <c r="IP34" s="211"/>
      <c r="IQ34" s="211"/>
      <c r="IR34" s="211"/>
      <c r="IS34" s="211"/>
      <c r="IT34" s="211"/>
      <c r="IU34" s="211"/>
      <c r="IV34" s="211"/>
    </row>
    <row r="35" spans="1:256" x14ac:dyDescent="0.2">
      <c r="A35" s="217"/>
      <c r="B35" s="218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0"/>
      <c r="O35" s="210"/>
      <c r="P35" s="221"/>
      <c r="Q35" s="221"/>
      <c r="R35" s="221"/>
      <c r="S35" s="221"/>
      <c r="T35" s="221"/>
      <c r="U35" s="221"/>
      <c r="V35" s="221"/>
      <c r="W35" s="221"/>
      <c r="X35" s="221"/>
      <c r="Y35" s="221"/>
      <c r="Z35" s="221"/>
      <c r="AA35" s="206"/>
      <c r="AB35" s="206"/>
      <c r="AC35" s="211"/>
      <c r="AD35" s="211"/>
      <c r="AE35" s="211"/>
      <c r="AF35" s="211"/>
      <c r="AG35" s="211"/>
      <c r="AH35" s="211"/>
      <c r="AI35" s="211"/>
      <c r="AJ35" s="211"/>
      <c r="AK35" s="211"/>
      <c r="AL35" s="211"/>
      <c r="AM35" s="211"/>
      <c r="AN35" s="206"/>
      <c r="AO35" s="206"/>
      <c r="AP35" s="211"/>
      <c r="AQ35" s="211"/>
      <c r="AR35" s="211"/>
      <c r="AS35" s="211"/>
      <c r="AT35" s="211"/>
      <c r="AU35" s="211"/>
      <c r="AV35" s="211"/>
      <c r="AW35" s="211"/>
      <c r="AX35" s="211"/>
      <c r="AY35" s="211"/>
      <c r="AZ35" s="211"/>
      <c r="BA35" s="206"/>
      <c r="BB35" s="206"/>
      <c r="BC35" s="211"/>
      <c r="BD35" s="211"/>
      <c r="BE35" s="211"/>
      <c r="BF35" s="211"/>
      <c r="BG35" s="211"/>
      <c r="BH35" s="211"/>
      <c r="BI35" s="211"/>
      <c r="BJ35" s="211"/>
      <c r="BK35" s="211"/>
      <c r="BL35" s="211"/>
      <c r="BM35" s="211"/>
      <c r="BN35" s="206"/>
      <c r="BO35" s="206"/>
      <c r="BP35" s="211"/>
      <c r="BQ35" s="211"/>
      <c r="BR35" s="211"/>
      <c r="BS35" s="211"/>
      <c r="BT35" s="211"/>
      <c r="BU35" s="211"/>
      <c r="BV35" s="211"/>
      <c r="BW35" s="211"/>
      <c r="BX35" s="211"/>
      <c r="BY35" s="211"/>
      <c r="BZ35" s="211"/>
      <c r="CA35" s="206"/>
      <c r="CB35" s="206"/>
      <c r="CC35" s="211"/>
      <c r="CD35" s="211"/>
      <c r="CE35" s="211"/>
      <c r="CF35" s="211"/>
      <c r="CG35" s="211"/>
      <c r="CH35" s="211"/>
      <c r="CI35" s="211"/>
      <c r="CJ35" s="211"/>
      <c r="CK35" s="211"/>
      <c r="CL35" s="211"/>
      <c r="CM35" s="211"/>
      <c r="CN35" s="206"/>
      <c r="CO35" s="206"/>
      <c r="CP35" s="211"/>
      <c r="CQ35" s="211"/>
      <c r="CR35" s="211"/>
      <c r="CS35" s="211"/>
      <c r="CT35" s="211"/>
      <c r="CU35" s="211"/>
      <c r="CV35" s="211"/>
      <c r="CW35" s="211"/>
      <c r="CX35" s="211"/>
      <c r="CY35" s="211"/>
      <c r="CZ35" s="211"/>
      <c r="DA35" s="206"/>
      <c r="DB35" s="206"/>
      <c r="DC35" s="211"/>
      <c r="DD35" s="211"/>
      <c r="DE35" s="211"/>
      <c r="DF35" s="211"/>
      <c r="DG35" s="211"/>
      <c r="DH35" s="211"/>
      <c r="DI35" s="211"/>
      <c r="DJ35" s="211"/>
      <c r="DK35" s="211"/>
      <c r="DL35" s="211"/>
      <c r="DM35" s="211"/>
      <c r="DN35" s="206"/>
      <c r="DO35" s="206"/>
      <c r="DP35" s="211"/>
      <c r="DQ35" s="211"/>
      <c r="DR35" s="211"/>
      <c r="DS35" s="211"/>
      <c r="DT35" s="211"/>
      <c r="DU35" s="211"/>
      <c r="DV35" s="211"/>
      <c r="DW35" s="211"/>
      <c r="DX35" s="211"/>
      <c r="DY35" s="211"/>
      <c r="DZ35" s="211"/>
      <c r="EA35" s="206"/>
      <c r="EB35" s="206"/>
      <c r="EC35" s="211"/>
      <c r="ED35" s="211"/>
      <c r="EE35" s="211"/>
      <c r="EF35" s="211"/>
      <c r="EG35" s="211"/>
      <c r="EH35" s="211"/>
      <c r="EI35" s="211"/>
      <c r="EJ35" s="211"/>
      <c r="EK35" s="211"/>
      <c r="EL35" s="211"/>
      <c r="EM35" s="211"/>
      <c r="EN35" s="206"/>
      <c r="EO35" s="206"/>
      <c r="EP35" s="211"/>
      <c r="EQ35" s="211"/>
      <c r="ER35" s="211"/>
      <c r="ES35" s="211"/>
      <c r="ET35" s="211"/>
      <c r="EU35" s="211"/>
      <c r="EV35" s="211"/>
      <c r="EW35" s="211"/>
      <c r="EX35" s="211"/>
      <c r="EY35" s="211"/>
      <c r="EZ35" s="211"/>
      <c r="FA35" s="206"/>
      <c r="FB35" s="206"/>
      <c r="FC35" s="211"/>
      <c r="FD35" s="211"/>
      <c r="FE35" s="211"/>
      <c r="FF35" s="211"/>
      <c r="FG35" s="211"/>
      <c r="FH35" s="211"/>
      <c r="FI35" s="211"/>
      <c r="FJ35" s="211"/>
      <c r="FK35" s="211"/>
      <c r="FL35" s="211"/>
      <c r="FM35" s="211"/>
      <c r="FN35" s="206"/>
      <c r="FO35" s="206"/>
      <c r="FP35" s="211"/>
      <c r="FQ35" s="211"/>
      <c r="FR35" s="211"/>
      <c r="FS35" s="211"/>
      <c r="FT35" s="211"/>
      <c r="FU35" s="211"/>
      <c r="FV35" s="211"/>
      <c r="FW35" s="211"/>
      <c r="FX35" s="211"/>
      <c r="FY35" s="211"/>
      <c r="FZ35" s="211"/>
      <c r="GA35" s="206"/>
      <c r="GB35" s="206"/>
      <c r="GC35" s="211"/>
      <c r="GD35" s="211"/>
      <c r="GE35" s="211"/>
      <c r="GF35" s="211"/>
      <c r="GG35" s="211"/>
      <c r="GH35" s="211"/>
      <c r="GI35" s="211"/>
      <c r="GJ35" s="211"/>
      <c r="GK35" s="211"/>
      <c r="GL35" s="211"/>
      <c r="GM35" s="211"/>
      <c r="GN35" s="206"/>
      <c r="GO35" s="206"/>
      <c r="GP35" s="211"/>
      <c r="GQ35" s="211"/>
      <c r="GR35" s="211"/>
      <c r="GS35" s="211"/>
      <c r="GT35" s="211"/>
      <c r="GU35" s="211"/>
      <c r="GV35" s="211"/>
      <c r="GW35" s="211"/>
      <c r="GX35" s="211"/>
      <c r="GY35" s="211"/>
      <c r="GZ35" s="211"/>
      <c r="HA35" s="206"/>
      <c r="HB35" s="206"/>
      <c r="HC35" s="211"/>
      <c r="HD35" s="211"/>
      <c r="HE35" s="211"/>
      <c r="HF35" s="211"/>
      <c r="HG35" s="211"/>
      <c r="HH35" s="211"/>
      <c r="HI35" s="211"/>
      <c r="HJ35" s="211"/>
      <c r="HK35" s="211"/>
      <c r="HL35" s="211"/>
      <c r="HM35" s="211"/>
      <c r="HN35" s="206"/>
      <c r="HO35" s="206"/>
      <c r="HP35" s="211"/>
      <c r="HQ35" s="211"/>
      <c r="HR35" s="211"/>
      <c r="HS35" s="211"/>
      <c r="HT35" s="211"/>
      <c r="HU35" s="211"/>
      <c r="HV35" s="211"/>
      <c r="HW35" s="211"/>
      <c r="HX35" s="211"/>
      <c r="HY35" s="211"/>
      <c r="HZ35" s="211"/>
      <c r="IA35" s="206"/>
      <c r="IB35" s="206"/>
      <c r="IC35" s="211"/>
      <c r="ID35" s="211"/>
      <c r="IE35" s="211"/>
      <c r="IF35" s="211"/>
      <c r="IG35" s="211"/>
      <c r="IH35" s="211"/>
      <c r="II35" s="211"/>
      <c r="IJ35" s="211"/>
      <c r="IK35" s="211"/>
      <c r="IL35" s="211"/>
      <c r="IM35" s="211"/>
      <c r="IN35" s="206"/>
      <c r="IO35" s="206"/>
      <c r="IP35" s="211"/>
      <c r="IQ35" s="211"/>
      <c r="IR35" s="211"/>
      <c r="IS35" s="211"/>
      <c r="IT35" s="211"/>
      <c r="IU35" s="211"/>
      <c r="IV35" s="211"/>
    </row>
    <row r="36" spans="1:256" x14ac:dyDescent="0.2">
      <c r="A36" s="217"/>
      <c r="B36" s="218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0"/>
      <c r="O36" s="210"/>
      <c r="P36" s="221"/>
      <c r="Q36" s="221"/>
      <c r="R36" s="221"/>
      <c r="S36" s="221"/>
      <c r="T36" s="221"/>
      <c r="U36" s="221"/>
      <c r="V36" s="221"/>
      <c r="W36" s="221"/>
      <c r="X36" s="221"/>
      <c r="Y36" s="221"/>
      <c r="Z36" s="221"/>
      <c r="AA36" s="206"/>
      <c r="AB36" s="206"/>
      <c r="AC36" s="211"/>
      <c r="AD36" s="211"/>
      <c r="AE36" s="211"/>
      <c r="AF36" s="211"/>
      <c r="AG36" s="211"/>
      <c r="AH36" s="211"/>
      <c r="AI36" s="211"/>
      <c r="AJ36" s="211"/>
      <c r="AK36" s="211"/>
      <c r="AL36" s="211"/>
      <c r="AM36" s="211"/>
      <c r="AN36" s="206"/>
      <c r="AO36" s="206"/>
      <c r="AP36" s="211"/>
      <c r="AQ36" s="211"/>
      <c r="AR36" s="211"/>
      <c r="AS36" s="211"/>
      <c r="AT36" s="211"/>
      <c r="AU36" s="211"/>
      <c r="AV36" s="211"/>
      <c r="AW36" s="211"/>
      <c r="AX36" s="211"/>
      <c r="AY36" s="211"/>
      <c r="AZ36" s="211"/>
      <c r="BA36" s="206"/>
      <c r="BB36" s="206"/>
      <c r="BC36" s="211"/>
      <c r="BD36" s="211"/>
      <c r="BE36" s="211"/>
      <c r="BF36" s="211"/>
      <c r="BG36" s="211"/>
      <c r="BH36" s="211"/>
      <c r="BI36" s="211"/>
      <c r="BJ36" s="211"/>
      <c r="BK36" s="211"/>
      <c r="BL36" s="211"/>
      <c r="BM36" s="211"/>
      <c r="BN36" s="206"/>
      <c r="BO36" s="206"/>
      <c r="BP36" s="211"/>
      <c r="BQ36" s="211"/>
      <c r="BR36" s="211"/>
      <c r="BS36" s="211"/>
      <c r="BT36" s="211"/>
      <c r="BU36" s="211"/>
      <c r="BV36" s="211"/>
      <c r="BW36" s="211"/>
      <c r="BX36" s="211"/>
      <c r="BY36" s="211"/>
      <c r="BZ36" s="211"/>
      <c r="CA36" s="206"/>
      <c r="CB36" s="206"/>
      <c r="CC36" s="211"/>
      <c r="CD36" s="211"/>
      <c r="CE36" s="211"/>
      <c r="CF36" s="211"/>
      <c r="CG36" s="211"/>
      <c r="CH36" s="211"/>
      <c r="CI36" s="211"/>
      <c r="CJ36" s="211"/>
      <c r="CK36" s="211"/>
      <c r="CL36" s="211"/>
      <c r="CM36" s="211"/>
      <c r="CN36" s="206"/>
      <c r="CO36" s="206"/>
      <c r="CP36" s="211"/>
      <c r="CQ36" s="211"/>
      <c r="CR36" s="211"/>
      <c r="CS36" s="211"/>
      <c r="CT36" s="211"/>
      <c r="CU36" s="211"/>
      <c r="CV36" s="211"/>
      <c r="CW36" s="211"/>
      <c r="CX36" s="211"/>
      <c r="CY36" s="211"/>
      <c r="CZ36" s="211"/>
      <c r="DA36" s="206"/>
      <c r="DB36" s="206"/>
      <c r="DC36" s="211"/>
      <c r="DD36" s="211"/>
      <c r="DE36" s="211"/>
      <c r="DF36" s="211"/>
      <c r="DG36" s="211"/>
      <c r="DH36" s="211"/>
      <c r="DI36" s="211"/>
      <c r="DJ36" s="211"/>
      <c r="DK36" s="211"/>
      <c r="DL36" s="211"/>
      <c r="DM36" s="211"/>
      <c r="DN36" s="206"/>
      <c r="DO36" s="206"/>
      <c r="DP36" s="211"/>
      <c r="DQ36" s="211"/>
      <c r="DR36" s="211"/>
      <c r="DS36" s="211"/>
      <c r="DT36" s="211"/>
      <c r="DU36" s="211"/>
      <c r="DV36" s="211"/>
      <c r="DW36" s="211"/>
      <c r="DX36" s="211"/>
      <c r="DY36" s="211"/>
      <c r="DZ36" s="211"/>
      <c r="EA36" s="206"/>
      <c r="EB36" s="206"/>
      <c r="EC36" s="211"/>
      <c r="ED36" s="211"/>
      <c r="EE36" s="211"/>
      <c r="EF36" s="211"/>
      <c r="EG36" s="211"/>
      <c r="EH36" s="211"/>
      <c r="EI36" s="211"/>
      <c r="EJ36" s="211"/>
      <c r="EK36" s="211"/>
      <c r="EL36" s="211"/>
      <c r="EM36" s="211"/>
      <c r="EN36" s="206"/>
      <c r="EO36" s="206"/>
      <c r="EP36" s="211"/>
      <c r="EQ36" s="211"/>
      <c r="ER36" s="211"/>
      <c r="ES36" s="211"/>
      <c r="ET36" s="211"/>
      <c r="EU36" s="211"/>
      <c r="EV36" s="211"/>
      <c r="EW36" s="211"/>
      <c r="EX36" s="211"/>
      <c r="EY36" s="211"/>
      <c r="EZ36" s="211"/>
      <c r="FA36" s="206"/>
      <c r="FB36" s="206"/>
      <c r="FC36" s="211"/>
      <c r="FD36" s="211"/>
      <c r="FE36" s="211"/>
      <c r="FF36" s="211"/>
      <c r="FG36" s="211"/>
      <c r="FH36" s="211"/>
      <c r="FI36" s="211"/>
      <c r="FJ36" s="211"/>
      <c r="FK36" s="211"/>
      <c r="FL36" s="211"/>
      <c r="FM36" s="211"/>
      <c r="FN36" s="206"/>
      <c r="FO36" s="206"/>
      <c r="FP36" s="211"/>
      <c r="FQ36" s="211"/>
      <c r="FR36" s="211"/>
      <c r="FS36" s="211"/>
      <c r="FT36" s="211"/>
      <c r="FU36" s="211"/>
      <c r="FV36" s="211"/>
      <c r="FW36" s="211"/>
      <c r="FX36" s="211"/>
      <c r="FY36" s="211"/>
      <c r="FZ36" s="211"/>
      <c r="GA36" s="206"/>
      <c r="GB36" s="206"/>
      <c r="GC36" s="211"/>
      <c r="GD36" s="211"/>
      <c r="GE36" s="211"/>
      <c r="GF36" s="211"/>
      <c r="GG36" s="211"/>
      <c r="GH36" s="211"/>
      <c r="GI36" s="211"/>
      <c r="GJ36" s="211"/>
      <c r="GK36" s="211"/>
      <c r="GL36" s="211"/>
      <c r="GM36" s="211"/>
      <c r="GN36" s="206"/>
      <c r="GO36" s="206"/>
      <c r="GP36" s="211"/>
      <c r="GQ36" s="211"/>
      <c r="GR36" s="211"/>
      <c r="GS36" s="211"/>
      <c r="GT36" s="211"/>
      <c r="GU36" s="211"/>
      <c r="GV36" s="211"/>
      <c r="GW36" s="211"/>
      <c r="GX36" s="211"/>
      <c r="GY36" s="211"/>
      <c r="GZ36" s="211"/>
      <c r="HA36" s="206"/>
      <c r="HB36" s="206"/>
      <c r="HC36" s="211"/>
      <c r="HD36" s="211"/>
      <c r="HE36" s="211"/>
      <c r="HF36" s="211"/>
      <c r="HG36" s="211"/>
      <c r="HH36" s="211"/>
      <c r="HI36" s="211"/>
      <c r="HJ36" s="211"/>
      <c r="HK36" s="211"/>
      <c r="HL36" s="211"/>
      <c r="HM36" s="211"/>
      <c r="HN36" s="206"/>
      <c r="HO36" s="206"/>
      <c r="HP36" s="211"/>
      <c r="HQ36" s="211"/>
      <c r="HR36" s="211"/>
      <c r="HS36" s="211"/>
      <c r="HT36" s="211"/>
      <c r="HU36" s="211"/>
      <c r="HV36" s="211"/>
      <c r="HW36" s="211"/>
      <c r="HX36" s="211"/>
      <c r="HY36" s="211"/>
      <c r="HZ36" s="211"/>
      <c r="IA36" s="206"/>
      <c r="IB36" s="206"/>
      <c r="IC36" s="211"/>
      <c r="ID36" s="211"/>
      <c r="IE36" s="211"/>
      <c r="IF36" s="211"/>
      <c r="IG36" s="211"/>
      <c r="IH36" s="211"/>
      <c r="II36" s="211"/>
      <c r="IJ36" s="211"/>
      <c r="IK36" s="211"/>
      <c r="IL36" s="211"/>
      <c r="IM36" s="211"/>
      <c r="IN36" s="206"/>
      <c r="IO36" s="206"/>
      <c r="IP36" s="211"/>
      <c r="IQ36" s="211"/>
      <c r="IR36" s="211"/>
      <c r="IS36" s="211"/>
      <c r="IT36" s="211"/>
      <c r="IU36" s="211"/>
      <c r="IV36" s="211"/>
    </row>
    <row r="37" spans="1:256" x14ac:dyDescent="0.2">
      <c r="A37" s="217"/>
      <c r="B37" s="218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0"/>
      <c r="O37" s="210"/>
      <c r="P37" s="221"/>
      <c r="Q37" s="221"/>
      <c r="R37" s="221"/>
      <c r="S37" s="221"/>
      <c r="T37" s="221"/>
      <c r="U37" s="221"/>
      <c r="V37" s="221"/>
      <c r="W37" s="221"/>
      <c r="X37" s="221"/>
      <c r="Y37" s="221"/>
      <c r="Z37" s="221"/>
      <c r="AA37" s="206"/>
      <c r="AB37" s="206"/>
      <c r="AC37" s="211"/>
      <c r="AD37" s="211"/>
      <c r="AE37" s="211"/>
      <c r="AF37" s="211"/>
      <c r="AG37" s="211"/>
      <c r="AH37" s="211"/>
      <c r="AI37" s="211"/>
      <c r="AJ37" s="211"/>
      <c r="AK37" s="211"/>
      <c r="AL37" s="211"/>
      <c r="AM37" s="211"/>
      <c r="AN37" s="206"/>
      <c r="AO37" s="206"/>
      <c r="AP37" s="211"/>
      <c r="AQ37" s="211"/>
      <c r="AR37" s="211"/>
      <c r="AS37" s="211"/>
      <c r="AT37" s="211"/>
      <c r="AU37" s="211"/>
      <c r="AV37" s="211"/>
      <c r="AW37" s="211"/>
      <c r="AX37" s="211"/>
      <c r="AY37" s="211"/>
      <c r="AZ37" s="211"/>
      <c r="BA37" s="206"/>
      <c r="BB37" s="206"/>
      <c r="BC37" s="211"/>
      <c r="BD37" s="211"/>
      <c r="BE37" s="211"/>
      <c r="BF37" s="211"/>
      <c r="BG37" s="211"/>
      <c r="BH37" s="211"/>
      <c r="BI37" s="211"/>
      <c r="BJ37" s="211"/>
      <c r="BK37" s="211"/>
      <c r="BL37" s="211"/>
      <c r="BM37" s="211"/>
      <c r="BN37" s="206"/>
      <c r="BO37" s="206"/>
      <c r="BP37" s="211"/>
      <c r="BQ37" s="211"/>
      <c r="BR37" s="211"/>
      <c r="BS37" s="211"/>
      <c r="BT37" s="211"/>
      <c r="BU37" s="211"/>
      <c r="BV37" s="211"/>
      <c r="BW37" s="211"/>
      <c r="BX37" s="211"/>
      <c r="BY37" s="211"/>
      <c r="BZ37" s="211"/>
      <c r="CA37" s="206"/>
      <c r="CB37" s="206"/>
      <c r="CC37" s="211"/>
      <c r="CD37" s="211"/>
      <c r="CE37" s="211"/>
      <c r="CF37" s="211"/>
      <c r="CG37" s="211"/>
      <c r="CH37" s="211"/>
      <c r="CI37" s="211"/>
      <c r="CJ37" s="211"/>
      <c r="CK37" s="211"/>
      <c r="CL37" s="211"/>
      <c r="CM37" s="211"/>
      <c r="CN37" s="206"/>
      <c r="CO37" s="206"/>
      <c r="CP37" s="211"/>
      <c r="CQ37" s="211"/>
      <c r="CR37" s="211"/>
      <c r="CS37" s="211"/>
      <c r="CT37" s="211"/>
      <c r="CU37" s="211"/>
      <c r="CV37" s="211"/>
      <c r="CW37" s="211"/>
      <c r="CX37" s="211"/>
      <c r="CY37" s="211"/>
      <c r="CZ37" s="211"/>
      <c r="DA37" s="206"/>
      <c r="DB37" s="206"/>
      <c r="DC37" s="211"/>
      <c r="DD37" s="211"/>
      <c r="DE37" s="211"/>
      <c r="DF37" s="211"/>
      <c r="DG37" s="211"/>
      <c r="DH37" s="211"/>
      <c r="DI37" s="211"/>
      <c r="DJ37" s="211"/>
      <c r="DK37" s="211"/>
      <c r="DL37" s="211"/>
      <c r="DM37" s="211"/>
      <c r="DN37" s="206"/>
      <c r="DO37" s="206"/>
      <c r="DP37" s="211"/>
      <c r="DQ37" s="211"/>
      <c r="DR37" s="211"/>
      <c r="DS37" s="211"/>
      <c r="DT37" s="211"/>
      <c r="DU37" s="211"/>
      <c r="DV37" s="211"/>
      <c r="DW37" s="211"/>
      <c r="DX37" s="211"/>
      <c r="DY37" s="211"/>
      <c r="DZ37" s="211"/>
      <c r="EA37" s="206"/>
      <c r="EB37" s="206"/>
      <c r="EC37" s="211"/>
      <c r="ED37" s="211"/>
      <c r="EE37" s="211"/>
      <c r="EF37" s="211"/>
      <c r="EG37" s="211"/>
      <c r="EH37" s="211"/>
      <c r="EI37" s="211"/>
      <c r="EJ37" s="211"/>
      <c r="EK37" s="211"/>
      <c r="EL37" s="211"/>
      <c r="EM37" s="211"/>
      <c r="EN37" s="206"/>
      <c r="EO37" s="206"/>
      <c r="EP37" s="211"/>
      <c r="EQ37" s="211"/>
      <c r="ER37" s="211"/>
      <c r="ES37" s="211"/>
      <c r="ET37" s="211"/>
      <c r="EU37" s="211"/>
      <c r="EV37" s="211"/>
      <c r="EW37" s="211"/>
      <c r="EX37" s="211"/>
      <c r="EY37" s="211"/>
      <c r="EZ37" s="211"/>
      <c r="FA37" s="206"/>
      <c r="FB37" s="206"/>
      <c r="FC37" s="211"/>
      <c r="FD37" s="211"/>
      <c r="FE37" s="211"/>
      <c r="FF37" s="211"/>
      <c r="FG37" s="211"/>
      <c r="FH37" s="211"/>
      <c r="FI37" s="211"/>
      <c r="FJ37" s="211"/>
      <c r="FK37" s="211"/>
      <c r="FL37" s="211"/>
      <c r="FM37" s="211"/>
      <c r="FN37" s="206"/>
      <c r="FO37" s="206"/>
      <c r="FP37" s="211"/>
      <c r="FQ37" s="211"/>
      <c r="FR37" s="211"/>
      <c r="FS37" s="211"/>
      <c r="FT37" s="211"/>
      <c r="FU37" s="211"/>
      <c r="FV37" s="211"/>
      <c r="FW37" s="211"/>
      <c r="FX37" s="211"/>
      <c r="FY37" s="211"/>
      <c r="FZ37" s="211"/>
      <c r="GA37" s="206"/>
      <c r="GB37" s="206"/>
      <c r="GC37" s="211"/>
      <c r="GD37" s="211"/>
      <c r="GE37" s="211"/>
      <c r="GF37" s="211"/>
      <c r="GG37" s="211"/>
      <c r="GH37" s="211"/>
      <c r="GI37" s="211"/>
      <c r="GJ37" s="211"/>
      <c r="GK37" s="211"/>
      <c r="GL37" s="211"/>
      <c r="GM37" s="211"/>
      <c r="GN37" s="206"/>
      <c r="GO37" s="206"/>
      <c r="GP37" s="211"/>
      <c r="GQ37" s="211"/>
      <c r="GR37" s="211"/>
      <c r="GS37" s="211"/>
      <c r="GT37" s="211"/>
      <c r="GU37" s="211"/>
      <c r="GV37" s="211"/>
      <c r="GW37" s="211"/>
      <c r="GX37" s="211"/>
      <c r="GY37" s="211"/>
      <c r="GZ37" s="211"/>
      <c r="HA37" s="206"/>
      <c r="HB37" s="206"/>
      <c r="HC37" s="211"/>
      <c r="HD37" s="211"/>
      <c r="HE37" s="211"/>
      <c r="HF37" s="211"/>
      <c r="HG37" s="211"/>
      <c r="HH37" s="211"/>
      <c r="HI37" s="211"/>
      <c r="HJ37" s="211"/>
      <c r="HK37" s="211"/>
      <c r="HL37" s="211"/>
      <c r="HM37" s="211"/>
      <c r="HN37" s="206"/>
      <c r="HO37" s="206"/>
      <c r="HP37" s="211"/>
      <c r="HQ37" s="211"/>
      <c r="HR37" s="211"/>
      <c r="HS37" s="211"/>
      <c r="HT37" s="211"/>
      <c r="HU37" s="211"/>
      <c r="HV37" s="211"/>
      <c r="HW37" s="211"/>
      <c r="HX37" s="211"/>
      <c r="HY37" s="211"/>
      <c r="HZ37" s="211"/>
      <c r="IA37" s="206"/>
      <c r="IB37" s="206"/>
      <c r="IC37" s="211"/>
      <c r="ID37" s="211"/>
      <c r="IE37" s="211"/>
      <c r="IF37" s="211"/>
      <c r="IG37" s="211"/>
      <c r="IH37" s="211"/>
      <c r="II37" s="211"/>
      <c r="IJ37" s="211"/>
      <c r="IK37" s="211"/>
      <c r="IL37" s="211"/>
      <c r="IM37" s="211"/>
      <c r="IN37" s="206"/>
      <c r="IO37" s="206"/>
      <c r="IP37" s="211"/>
      <c r="IQ37" s="211"/>
      <c r="IR37" s="211"/>
      <c r="IS37" s="211"/>
      <c r="IT37" s="211"/>
      <c r="IU37" s="211"/>
      <c r="IV37" s="211"/>
    </row>
    <row r="38" spans="1:256" x14ac:dyDescent="0.2">
      <c r="A38" s="217"/>
      <c r="B38" s="218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0"/>
      <c r="O38" s="210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6"/>
      <c r="AB38" s="206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6"/>
      <c r="AO38" s="206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6"/>
      <c r="BB38" s="206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6"/>
      <c r="BO38" s="206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6"/>
      <c r="CB38" s="206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6"/>
      <c r="CO38" s="206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6"/>
      <c r="DB38" s="206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6"/>
      <c r="DO38" s="206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6"/>
      <c r="EB38" s="206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6"/>
      <c r="EO38" s="206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6"/>
      <c r="FB38" s="206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6"/>
      <c r="FO38" s="206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6"/>
      <c r="GB38" s="206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6"/>
      <c r="GO38" s="206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6"/>
      <c r="HB38" s="206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6"/>
      <c r="HO38" s="206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6"/>
      <c r="IB38" s="206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6"/>
      <c r="IO38" s="206"/>
      <c r="IP38" s="295"/>
      <c r="IQ38" s="295"/>
      <c r="IR38" s="295"/>
      <c r="IS38" s="295"/>
      <c r="IT38" s="295"/>
      <c r="IU38" s="295"/>
      <c r="IV38" s="295"/>
    </row>
    <row r="39" spans="1:256" x14ac:dyDescent="0.2">
      <c r="A39" s="217"/>
      <c r="B39" s="218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0"/>
      <c r="O39" s="210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6"/>
      <c r="AB39" s="206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6"/>
      <c r="AO39" s="206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6"/>
      <c r="BB39" s="206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6"/>
      <c r="BO39" s="206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6"/>
      <c r="CB39" s="206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6"/>
      <c r="CO39" s="206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6"/>
      <c r="DB39" s="206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6"/>
      <c r="DO39" s="206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6"/>
      <c r="EB39" s="206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6"/>
      <c r="EO39" s="206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6"/>
      <c r="FB39" s="206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6"/>
      <c r="FO39" s="206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6"/>
      <c r="GB39" s="206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6"/>
      <c r="GO39" s="206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6"/>
      <c r="HB39" s="206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6"/>
      <c r="HO39" s="206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6"/>
      <c r="IB39" s="206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6"/>
      <c r="IO39" s="206"/>
      <c r="IP39" s="295"/>
      <c r="IQ39" s="295"/>
      <c r="IR39" s="295"/>
      <c r="IS39" s="295"/>
      <c r="IT39" s="295"/>
      <c r="IU39" s="295"/>
      <c r="IV39" s="295"/>
    </row>
    <row r="40" spans="1:256" x14ac:dyDescent="0.2">
      <c r="A40" s="217"/>
      <c r="B40" s="218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0"/>
      <c r="O40" s="210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6"/>
      <c r="AB40" s="206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6"/>
      <c r="AO40" s="206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6"/>
      <c r="BB40" s="206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6"/>
      <c r="BO40" s="206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6"/>
      <c r="CB40" s="206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6"/>
      <c r="CO40" s="206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6"/>
      <c r="DB40" s="206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6"/>
      <c r="DO40" s="206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6"/>
      <c r="EB40" s="206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6"/>
      <c r="EO40" s="206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6"/>
      <c r="FB40" s="206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6"/>
      <c r="FO40" s="206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6"/>
      <c r="GB40" s="206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6"/>
      <c r="GO40" s="206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6"/>
      <c r="HB40" s="206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6"/>
      <c r="HO40" s="206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6"/>
      <c r="IB40" s="206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6"/>
      <c r="IO40" s="206"/>
      <c r="IP40" s="295"/>
      <c r="IQ40" s="295"/>
      <c r="IR40" s="295"/>
      <c r="IS40" s="295"/>
      <c r="IT40" s="295"/>
      <c r="IU40" s="295"/>
      <c r="IV40" s="295"/>
    </row>
    <row r="41" spans="1:256" x14ac:dyDescent="0.2">
      <c r="A41" s="217"/>
      <c r="B41" s="218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0"/>
      <c r="O41" s="210"/>
      <c r="P41" s="221"/>
      <c r="Q41" s="221"/>
      <c r="R41" s="221"/>
      <c r="S41" s="221"/>
      <c r="T41" s="221"/>
      <c r="U41" s="221"/>
      <c r="V41" s="221"/>
      <c r="W41" s="221"/>
      <c r="X41" s="221"/>
      <c r="Y41" s="221"/>
      <c r="Z41" s="221"/>
      <c r="AA41" s="206"/>
      <c r="AB41" s="206"/>
      <c r="AC41" s="211"/>
      <c r="AD41" s="211"/>
      <c r="AE41" s="211"/>
      <c r="AF41" s="211"/>
      <c r="AG41" s="211"/>
      <c r="AH41" s="211"/>
      <c r="AI41" s="211"/>
      <c r="AJ41" s="211"/>
      <c r="AK41" s="211"/>
      <c r="AL41" s="211"/>
      <c r="AM41" s="211"/>
      <c r="AN41" s="206"/>
      <c r="AO41" s="206"/>
      <c r="AP41" s="211"/>
      <c r="AQ41" s="211"/>
      <c r="AR41" s="211"/>
      <c r="AS41" s="211"/>
      <c r="AT41" s="211"/>
      <c r="AU41" s="211"/>
      <c r="AV41" s="211"/>
      <c r="AW41" s="211"/>
      <c r="AX41" s="211"/>
      <c r="AY41" s="211"/>
      <c r="AZ41" s="211"/>
      <c r="BA41" s="206"/>
      <c r="BB41" s="206"/>
      <c r="BC41" s="211"/>
      <c r="BD41" s="211"/>
      <c r="BE41" s="211"/>
      <c r="BF41" s="211"/>
      <c r="BG41" s="211"/>
      <c r="BH41" s="211"/>
      <c r="BI41" s="211"/>
      <c r="BJ41" s="211"/>
      <c r="BK41" s="211"/>
      <c r="BL41" s="211"/>
      <c r="BM41" s="211"/>
      <c r="BN41" s="206"/>
      <c r="BO41" s="206"/>
      <c r="BP41" s="211"/>
      <c r="BQ41" s="211"/>
      <c r="BR41" s="211"/>
      <c r="BS41" s="211"/>
      <c r="BT41" s="211"/>
      <c r="BU41" s="211"/>
      <c r="BV41" s="211"/>
      <c r="BW41" s="211"/>
      <c r="BX41" s="211"/>
      <c r="BY41" s="211"/>
      <c r="BZ41" s="211"/>
      <c r="CA41" s="206"/>
      <c r="CB41" s="206"/>
      <c r="CC41" s="211"/>
      <c r="CD41" s="211"/>
      <c r="CE41" s="211"/>
      <c r="CF41" s="211"/>
      <c r="CG41" s="211"/>
      <c r="CH41" s="211"/>
      <c r="CI41" s="211"/>
      <c r="CJ41" s="211"/>
      <c r="CK41" s="211"/>
      <c r="CL41" s="211"/>
      <c r="CM41" s="211"/>
      <c r="CN41" s="206"/>
      <c r="CO41" s="206"/>
      <c r="CP41" s="211"/>
      <c r="CQ41" s="211"/>
      <c r="CR41" s="211"/>
      <c r="CS41" s="211"/>
      <c r="CT41" s="211"/>
      <c r="CU41" s="211"/>
      <c r="CV41" s="211"/>
      <c r="CW41" s="211"/>
      <c r="CX41" s="211"/>
      <c r="CY41" s="211"/>
      <c r="CZ41" s="211"/>
      <c r="DA41" s="206"/>
      <c r="DB41" s="206"/>
      <c r="DC41" s="211"/>
      <c r="DD41" s="211"/>
      <c r="DE41" s="211"/>
      <c r="DF41" s="211"/>
      <c r="DG41" s="211"/>
      <c r="DH41" s="211"/>
      <c r="DI41" s="211"/>
      <c r="DJ41" s="211"/>
      <c r="DK41" s="211"/>
      <c r="DL41" s="211"/>
      <c r="DM41" s="211"/>
      <c r="DN41" s="206"/>
      <c r="DO41" s="206"/>
      <c r="DP41" s="211"/>
      <c r="DQ41" s="211"/>
      <c r="DR41" s="211"/>
      <c r="DS41" s="211"/>
      <c r="DT41" s="211"/>
      <c r="DU41" s="211"/>
      <c r="DV41" s="211"/>
      <c r="DW41" s="211"/>
      <c r="DX41" s="211"/>
      <c r="DY41" s="211"/>
      <c r="DZ41" s="211"/>
      <c r="EA41" s="206"/>
      <c r="EB41" s="206"/>
      <c r="EC41" s="211"/>
      <c r="ED41" s="211"/>
      <c r="EE41" s="211"/>
      <c r="EF41" s="211"/>
      <c r="EG41" s="211"/>
      <c r="EH41" s="211"/>
      <c r="EI41" s="211"/>
      <c r="EJ41" s="211"/>
      <c r="EK41" s="211"/>
      <c r="EL41" s="211"/>
      <c r="EM41" s="211"/>
      <c r="EN41" s="206"/>
      <c r="EO41" s="206"/>
      <c r="EP41" s="211"/>
      <c r="EQ41" s="211"/>
      <c r="ER41" s="211"/>
      <c r="ES41" s="211"/>
      <c r="ET41" s="211"/>
      <c r="EU41" s="211"/>
      <c r="EV41" s="211"/>
      <c r="EW41" s="211"/>
      <c r="EX41" s="211"/>
      <c r="EY41" s="211"/>
      <c r="EZ41" s="211"/>
      <c r="FA41" s="206"/>
      <c r="FB41" s="206"/>
      <c r="FC41" s="211"/>
      <c r="FD41" s="211"/>
      <c r="FE41" s="211"/>
      <c r="FF41" s="211"/>
      <c r="FG41" s="211"/>
      <c r="FH41" s="211"/>
      <c r="FI41" s="211"/>
      <c r="FJ41" s="211"/>
      <c r="FK41" s="211"/>
      <c r="FL41" s="211"/>
      <c r="FM41" s="211"/>
      <c r="FN41" s="206"/>
      <c r="FO41" s="206"/>
      <c r="FP41" s="211"/>
      <c r="FQ41" s="211"/>
      <c r="FR41" s="211"/>
      <c r="FS41" s="211"/>
      <c r="FT41" s="211"/>
      <c r="FU41" s="211"/>
      <c r="FV41" s="211"/>
      <c r="FW41" s="211"/>
      <c r="FX41" s="211"/>
      <c r="FY41" s="211"/>
      <c r="FZ41" s="211"/>
      <c r="GA41" s="206"/>
      <c r="GB41" s="206"/>
      <c r="GC41" s="211"/>
      <c r="GD41" s="211"/>
      <c r="GE41" s="211"/>
      <c r="GF41" s="211"/>
      <c r="GG41" s="211"/>
      <c r="GH41" s="211"/>
      <c r="GI41" s="211"/>
      <c r="GJ41" s="211"/>
      <c r="GK41" s="211"/>
      <c r="GL41" s="211"/>
      <c r="GM41" s="211"/>
      <c r="GN41" s="206"/>
      <c r="GO41" s="206"/>
      <c r="GP41" s="211"/>
      <c r="GQ41" s="211"/>
      <c r="GR41" s="211"/>
      <c r="GS41" s="211"/>
      <c r="GT41" s="211"/>
      <c r="GU41" s="211"/>
      <c r="GV41" s="211"/>
      <c r="GW41" s="211"/>
      <c r="GX41" s="211"/>
      <c r="GY41" s="211"/>
      <c r="GZ41" s="211"/>
      <c r="HA41" s="206"/>
      <c r="HB41" s="206"/>
      <c r="HC41" s="211"/>
      <c r="HD41" s="211"/>
      <c r="HE41" s="211"/>
      <c r="HF41" s="211"/>
      <c r="HG41" s="211"/>
      <c r="HH41" s="211"/>
      <c r="HI41" s="211"/>
      <c r="HJ41" s="211"/>
      <c r="HK41" s="211"/>
      <c r="HL41" s="211"/>
      <c r="HM41" s="211"/>
      <c r="HN41" s="206"/>
      <c r="HO41" s="206"/>
      <c r="HP41" s="211"/>
      <c r="HQ41" s="211"/>
      <c r="HR41" s="211"/>
      <c r="HS41" s="211"/>
      <c r="HT41" s="211"/>
      <c r="HU41" s="211"/>
      <c r="HV41" s="211"/>
      <c r="HW41" s="211"/>
      <c r="HX41" s="211"/>
      <c r="HY41" s="211"/>
      <c r="HZ41" s="211"/>
      <c r="IA41" s="206"/>
      <c r="IB41" s="206"/>
      <c r="IC41" s="211"/>
      <c r="ID41" s="211"/>
      <c r="IE41" s="211"/>
      <c r="IF41" s="211"/>
      <c r="IG41" s="211"/>
      <c r="IH41" s="211"/>
      <c r="II41" s="211"/>
      <c r="IJ41" s="211"/>
      <c r="IK41" s="211"/>
      <c r="IL41" s="211"/>
      <c r="IM41" s="211"/>
      <c r="IN41" s="206"/>
      <c r="IO41" s="206"/>
      <c r="IP41" s="211"/>
      <c r="IQ41" s="211"/>
      <c r="IR41" s="211"/>
      <c r="IS41" s="211"/>
      <c r="IT41" s="211"/>
      <c r="IU41" s="211"/>
      <c r="IV41" s="211"/>
    </row>
    <row r="42" spans="1:256" x14ac:dyDescent="0.2">
      <c r="A42" s="217"/>
      <c r="B42" s="218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0"/>
      <c r="O42" s="210"/>
      <c r="P42" s="221"/>
      <c r="Q42" s="221"/>
      <c r="R42" s="221"/>
      <c r="S42" s="221"/>
      <c r="T42" s="221"/>
      <c r="U42" s="221"/>
      <c r="V42" s="221"/>
      <c r="W42" s="221"/>
      <c r="X42" s="221"/>
      <c r="Y42" s="221"/>
      <c r="Z42" s="221"/>
      <c r="AA42" s="206"/>
      <c r="AB42" s="206"/>
      <c r="AC42" s="211"/>
      <c r="AD42" s="211"/>
      <c r="AE42" s="211"/>
      <c r="AF42" s="211"/>
      <c r="AG42" s="211"/>
      <c r="AH42" s="211"/>
      <c r="AI42" s="211"/>
      <c r="AJ42" s="211"/>
      <c r="AK42" s="211"/>
      <c r="AL42" s="211"/>
      <c r="AM42" s="211"/>
      <c r="AN42" s="206"/>
      <c r="AO42" s="206"/>
      <c r="AP42" s="211"/>
      <c r="AQ42" s="211"/>
      <c r="AR42" s="211"/>
      <c r="AS42" s="211"/>
      <c r="AT42" s="211"/>
      <c r="AU42" s="211"/>
      <c r="AV42" s="211"/>
      <c r="AW42" s="211"/>
      <c r="AX42" s="211"/>
      <c r="AY42" s="211"/>
      <c r="AZ42" s="211"/>
      <c r="BA42" s="206"/>
      <c r="BB42" s="206"/>
      <c r="BC42" s="211"/>
      <c r="BD42" s="211"/>
      <c r="BE42" s="211"/>
      <c r="BF42" s="211"/>
      <c r="BG42" s="211"/>
      <c r="BH42" s="211"/>
      <c r="BI42" s="211"/>
      <c r="BJ42" s="211"/>
      <c r="BK42" s="211"/>
      <c r="BL42" s="211"/>
      <c r="BM42" s="211"/>
      <c r="BN42" s="206"/>
      <c r="BO42" s="206"/>
      <c r="BP42" s="211"/>
      <c r="BQ42" s="211"/>
      <c r="BR42" s="211"/>
      <c r="BS42" s="211"/>
      <c r="BT42" s="211"/>
      <c r="BU42" s="211"/>
      <c r="BV42" s="211"/>
      <c r="BW42" s="211"/>
      <c r="BX42" s="211"/>
      <c r="BY42" s="211"/>
      <c r="BZ42" s="211"/>
      <c r="CA42" s="206"/>
      <c r="CB42" s="206"/>
      <c r="CC42" s="211"/>
      <c r="CD42" s="211"/>
      <c r="CE42" s="211"/>
      <c r="CF42" s="211"/>
      <c r="CG42" s="211"/>
      <c r="CH42" s="211"/>
      <c r="CI42" s="211"/>
      <c r="CJ42" s="211"/>
      <c r="CK42" s="211"/>
      <c r="CL42" s="211"/>
      <c r="CM42" s="211"/>
      <c r="CN42" s="206"/>
      <c r="CO42" s="206"/>
      <c r="CP42" s="211"/>
      <c r="CQ42" s="211"/>
      <c r="CR42" s="211"/>
      <c r="CS42" s="211"/>
      <c r="CT42" s="211"/>
      <c r="CU42" s="211"/>
      <c r="CV42" s="211"/>
      <c r="CW42" s="211"/>
      <c r="CX42" s="211"/>
      <c r="CY42" s="211"/>
      <c r="CZ42" s="211"/>
      <c r="DA42" s="206"/>
      <c r="DB42" s="206"/>
      <c r="DC42" s="211"/>
      <c r="DD42" s="211"/>
      <c r="DE42" s="211"/>
      <c r="DF42" s="211"/>
      <c r="DG42" s="211"/>
      <c r="DH42" s="211"/>
      <c r="DI42" s="211"/>
      <c r="DJ42" s="211"/>
      <c r="DK42" s="211"/>
      <c r="DL42" s="211"/>
      <c r="DM42" s="211"/>
      <c r="DN42" s="206"/>
      <c r="DO42" s="206"/>
      <c r="DP42" s="211"/>
      <c r="DQ42" s="211"/>
      <c r="DR42" s="211"/>
      <c r="DS42" s="211"/>
      <c r="DT42" s="211"/>
      <c r="DU42" s="211"/>
      <c r="DV42" s="211"/>
      <c r="DW42" s="211"/>
      <c r="DX42" s="211"/>
      <c r="DY42" s="211"/>
      <c r="DZ42" s="211"/>
      <c r="EA42" s="206"/>
      <c r="EB42" s="206"/>
      <c r="EC42" s="211"/>
      <c r="ED42" s="211"/>
      <c r="EE42" s="211"/>
      <c r="EF42" s="211"/>
      <c r="EG42" s="211"/>
      <c r="EH42" s="211"/>
      <c r="EI42" s="211"/>
      <c r="EJ42" s="211"/>
      <c r="EK42" s="211"/>
      <c r="EL42" s="211"/>
      <c r="EM42" s="211"/>
      <c r="EN42" s="206"/>
      <c r="EO42" s="206"/>
      <c r="EP42" s="211"/>
      <c r="EQ42" s="211"/>
      <c r="ER42" s="211"/>
      <c r="ES42" s="211"/>
      <c r="ET42" s="211"/>
      <c r="EU42" s="211"/>
      <c r="EV42" s="211"/>
      <c r="EW42" s="211"/>
      <c r="EX42" s="211"/>
      <c r="EY42" s="211"/>
      <c r="EZ42" s="211"/>
      <c r="FA42" s="206"/>
      <c r="FB42" s="206"/>
      <c r="FC42" s="211"/>
      <c r="FD42" s="211"/>
      <c r="FE42" s="211"/>
      <c r="FF42" s="211"/>
      <c r="FG42" s="211"/>
      <c r="FH42" s="211"/>
      <c r="FI42" s="211"/>
      <c r="FJ42" s="211"/>
      <c r="FK42" s="211"/>
      <c r="FL42" s="211"/>
      <c r="FM42" s="211"/>
      <c r="FN42" s="206"/>
      <c r="FO42" s="206"/>
      <c r="FP42" s="211"/>
      <c r="FQ42" s="211"/>
      <c r="FR42" s="211"/>
      <c r="FS42" s="211"/>
      <c r="FT42" s="211"/>
      <c r="FU42" s="211"/>
      <c r="FV42" s="211"/>
      <c r="FW42" s="211"/>
      <c r="FX42" s="211"/>
      <c r="FY42" s="211"/>
      <c r="FZ42" s="211"/>
      <c r="GA42" s="206"/>
      <c r="GB42" s="206"/>
      <c r="GC42" s="211"/>
      <c r="GD42" s="211"/>
      <c r="GE42" s="211"/>
      <c r="GF42" s="211"/>
      <c r="GG42" s="211"/>
      <c r="GH42" s="211"/>
      <c r="GI42" s="211"/>
      <c r="GJ42" s="211"/>
      <c r="GK42" s="211"/>
      <c r="GL42" s="211"/>
      <c r="GM42" s="211"/>
      <c r="GN42" s="206"/>
      <c r="GO42" s="206"/>
      <c r="GP42" s="211"/>
      <c r="GQ42" s="211"/>
      <c r="GR42" s="211"/>
      <c r="GS42" s="211"/>
      <c r="GT42" s="211"/>
      <c r="GU42" s="211"/>
      <c r="GV42" s="211"/>
      <c r="GW42" s="211"/>
      <c r="GX42" s="211"/>
      <c r="GY42" s="211"/>
      <c r="GZ42" s="211"/>
      <c r="HA42" s="206"/>
      <c r="HB42" s="206"/>
      <c r="HC42" s="211"/>
      <c r="HD42" s="211"/>
      <c r="HE42" s="211"/>
      <c r="HF42" s="211"/>
      <c r="HG42" s="211"/>
      <c r="HH42" s="211"/>
      <c r="HI42" s="211"/>
      <c r="HJ42" s="211"/>
      <c r="HK42" s="211"/>
      <c r="HL42" s="211"/>
      <c r="HM42" s="211"/>
      <c r="HN42" s="206"/>
      <c r="HO42" s="206"/>
      <c r="HP42" s="211"/>
      <c r="HQ42" s="211"/>
      <c r="HR42" s="211"/>
      <c r="HS42" s="211"/>
      <c r="HT42" s="211"/>
      <c r="HU42" s="211"/>
      <c r="HV42" s="211"/>
      <c r="HW42" s="211"/>
      <c r="HX42" s="211"/>
      <c r="HY42" s="211"/>
      <c r="HZ42" s="211"/>
      <c r="IA42" s="206"/>
      <c r="IB42" s="206"/>
      <c r="IC42" s="211"/>
      <c r="ID42" s="211"/>
      <c r="IE42" s="211"/>
      <c r="IF42" s="211"/>
      <c r="IG42" s="211"/>
      <c r="IH42" s="211"/>
      <c r="II42" s="211"/>
      <c r="IJ42" s="211"/>
      <c r="IK42" s="211"/>
      <c r="IL42" s="211"/>
      <c r="IM42" s="211"/>
      <c r="IN42" s="206"/>
      <c r="IO42" s="206"/>
      <c r="IP42" s="211"/>
      <c r="IQ42" s="211"/>
      <c r="IR42" s="211"/>
      <c r="IS42" s="211"/>
      <c r="IT42" s="211"/>
      <c r="IU42" s="211"/>
      <c r="IV42" s="211"/>
    </row>
    <row r="43" spans="1:256" x14ac:dyDescent="0.2">
      <c r="A43" s="217"/>
      <c r="B43" s="218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0"/>
      <c r="O43" s="210"/>
      <c r="P43" s="221"/>
      <c r="Q43" s="221"/>
      <c r="R43" s="221"/>
      <c r="S43" s="221"/>
      <c r="T43" s="221"/>
      <c r="U43" s="221"/>
      <c r="V43" s="221"/>
      <c r="W43" s="221"/>
      <c r="X43" s="221"/>
      <c r="Y43" s="221"/>
      <c r="Z43" s="221"/>
      <c r="AA43" s="206"/>
      <c r="AB43" s="206"/>
      <c r="AC43" s="211"/>
      <c r="AD43" s="211"/>
      <c r="AE43" s="211"/>
      <c r="AF43" s="211"/>
      <c r="AG43" s="211"/>
      <c r="AH43" s="211"/>
      <c r="AI43" s="211"/>
      <c r="AJ43" s="211"/>
      <c r="AK43" s="211"/>
      <c r="AL43" s="211"/>
      <c r="AM43" s="211"/>
      <c r="AN43" s="206"/>
      <c r="AO43" s="206"/>
      <c r="AP43" s="211"/>
      <c r="AQ43" s="211"/>
      <c r="AR43" s="211"/>
      <c r="AS43" s="211"/>
      <c r="AT43" s="211"/>
      <c r="AU43" s="211"/>
      <c r="AV43" s="211"/>
      <c r="AW43" s="211"/>
      <c r="AX43" s="211"/>
      <c r="AY43" s="211"/>
      <c r="AZ43" s="211"/>
      <c r="BA43" s="206"/>
      <c r="BB43" s="206"/>
      <c r="BC43" s="211"/>
      <c r="BD43" s="211"/>
      <c r="BE43" s="211"/>
      <c r="BF43" s="211"/>
      <c r="BG43" s="211"/>
      <c r="BH43" s="211"/>
      <c r="BI43" s="211"/>
      <c r="BJ43" s="211"/>
      <c r="BK43" s="211"/>
      <c r="BL43" s="211"/>
      <c r="BM43" s="211"/>
      <c r="BN43" s="206"/>
      <c r="BO43" s="206"/>
      <c r="BP43" s="211"/>
      <c r="BQ43" s="211"/>
      <c r="BR43" s="211"/>
      <c r="BS43" s="211"/>
      <c r="BT43" s="211"/>
      <c r="BU43" s="211"/>
      <c r="BV43" s="211"/>
      <c r="BW43" s="211"/>
      <c r="BX43" s="211"/>
      <c r="BY43" s="211"/>
      <c r="BZ43" s="211"/>
      <c r="CA43" s="206"/>
      <c r="CB43" s="206"/>
      <c r="CC43" s="211"/>
      <c r="CD43" s="211"/>
      <c r="CE43" s="211"/>
      <c r="CF43" s="211"/>
      <c r="CG43" s="211"/>
      <c r="CH43" s="211"/>
      <c r="CI43" s="211"/>
      <c r="CJ43" s="211"/>
      <c r="CK43" s="211"/>
      <c r="CL43" s="211"/>
      <c r="CM43" s="211"/>
      <c r="CN43" s="206"/>
      <c r="CO43" s="206"/>
      <c r="CP43" s="211"/>
      <c r="CQ43" s="211"/>
      <c r="CR43" s="211"/>
      <c r="CS43" s="211"/>
      <c r="CT43" s="211"/>
      <c r="CU43" s="211"/>
      <c r="CV43" s="211"/>
      <c r="CW43" s="211"/>
      <c r="CX43" s="211"/>
      <c r="CY43" s="211"/>
      <c r="CZ43" s="211"/>
      <c r="DA43" s="206"/>
      <c r="DB43" s="206"/>
      <c r="DC43" s="211"/>
      <c r="DD43" s="211"/>
      <c r="DE43" s="211"/>
      <c r="DF43" s="211"/>
      <c r="DG43" s="211"/>
      <c r="DH43" s="211"/>
      <c r="DI43" s="211"/>
      <c r="DJ43" s="211"/>
      <c r="DK43" s="211"/>
      <c r="DL43" s="211"/>
      <c r="DM43" s="211"/>
      <c r="DN43" s="206"/>
      <c r="DO43" s="206"/>
      <c r="DP43" s="211"/>
      <c r="DQ43" s="211"/>
      <c r="DR43" s="211"/>
      <c r="DS43" s="211"/>
      <c r="DT43" s="211"/>
      <c r="DU43" s="211"/>
      <c r="DV43" s="211"/>
      <c r="DW43" s="211"/>
      <c r="DX43" s="211"/>
      <c r="DY43" s="211"/>
      <c r="DZ43" s="211"/>
      <c r="EA43" s="206"/>
      <c r="EB43" s="206"/>
      <c r="EC43" s="211"/>
      <c r="ED43" s="211"/>
      <c r="EE43" s="211"/>
      <c r="EF43" s="211"/>
      <c r="EG43" s="211"/>
      <c r="EH43" s="211"/>
      <c r="EI43" s="211"/>
      <c r="EJ43" s="211"/>
      <c r="EK43" s="211"/>
      <c r="EL43" s="211"/>
      <c r="EM43" s="211"/>
      <c r="EN43" s="206"/>
      <c r="EO43" s="206"/>
      <c r="EP43" s="211"/>
      <c r="EQ43" s="211"/>
      <c r="ER43" s="211"/>
      <c r="ES43" s="211"/>
      <c r="ET43" s="211"/>
      <c r="EU43" s="211"/>
      <c r="EV43" s="211"/>
      <c r="EW43" s="211"/>
      <c r="EX43" s="211"/>
      <c r="EY43" s="211"/>
      <c r="EZ43" s="211"/>
      <c r="FA43" s="206"/>
      <c r="FB43" s="206"/>
      <c r="FC43" s="211"/>
      <c r="FD43" s="211"/>
      <c r="FE43" s="211"/>
      <c r="FF43" s="211"/>
      <c r="FG43" s="211"/>
      <c r="FH43" s="211"/>
      <c r="FI43" s="211"/>
      <c r="FJ43" s="211"/>
      <c r="FK43" s="211"/>
      <c r="FL43" s="211"/>
      <c r="FM43" s="211"/>
      <c r="FN43" s="206"/>
      <c r="FO43" s="206"/>
      <c r="FP43" s="211"/>
      <c r="FQ43" s="211"/>
      <c r="FR43" s="211"/>
      <c r="FS43" s="211"/>
      <c r="FT43" s="211"/>
      <c r="FU43" s="211"/>
      <c r="FV43" s="211"/>
      <c r="FW43" s="211"/>
      <c r="FX43" s="211"/>
      <c r="FY43" s="211"/>
      <c r="FZ43" s="211"/>
      <c r="GA43" s="206"/>
      <c r="GB43" s="206"/>
      <c r="GC43" s="211"/>
      <c r="GD43" s="211"/>
      <c r="GE43" s="211"/>
      <c r="GF43" s="211"/>
      <c r="GG43" s="211"/>
      <c r="GH43" s="211"/>
      <c r="GI43" s="211"/>
      <c r="GJ43" s="211"/>
      <c r="GK43" s="211"/>
      <c r="GL43" s="211"/>
      <c r="GM43" s="211"/>
      <c r="GN43" s="206"/>
      <c r="GO43" s="206"/>
      <c r="GP43" s="211"/>
      <c r="GQ43" s="211"/>
      <c r="GR43" s="211"/>
      <c r="GS43" s="211"/>
      <c r="GT43" s="211"/>
      <c r="GU43" s="211"/>
      <c r="GV43" s="211"/>
      <c r="GW43" s="211"/>
      <c r="GX43" s="211"/>
      <c r="GY43" s="211"/>
      <c r="GZ43" s="211"/>
      <c r="HA43" s="206"/>
      <c r="HB43" s="206"/>
      <c r="HC43" s="211"/>
      <c r="HD43" s="211"/>
      <c r="HE43" s="211"/>
      <c r="HF43" s="211"/>
      <c r="HG43" s="211"/>
      <c r="HH43" s="211"/>
      <c r="HI43" s="211"/>
      <c r="HJ43" s="211"/>
      <c r="HK43" s="211"/>
      <c r="HL43" s="211"/>
      <c r="HM43" s="211"/>
      <c r="HN43" s="206"/>
      <c r="HO43" s="206"/>
      <c r="HP43" s="211"/>
      <c r="HQ43" s="211"/>
      <c r="HR43" s="211"/>
      <c r="HS43" s="211"/>
      <c r="HT43" s="211"/>
      <c r="HU43" s="211"/>
      <c r="HV43" s="211"/>
      <c r="HW43" s="211"/>
      <c r="HX43" s="211"/>
      <c r="HY43" s="211"/>
      <c r="HZ43" s="211"/>
      <c r="IA43" s="206"/>
      <c r="IB43" s="206"/>
      <c r="IC43" s="211"/>
      <c r="ID43" s="211"/>
      <c r="IE43" s="211"/>
      <c r="IF43" s="211"/>
      <c r="IG43" s="211"/>
      <c r="IH43" s="211"/>
      <c r="II43" s="211"/>
      <c r="IJ43" s="211"/>
      <c r="IK43" s="211"/>
      <c r="IL43" s="211"/>
      <c r="IM43" s="211"/>
      <c r="IN43" s="206"/>
      <c r="IO43" s="206"/>
      <c r="IP43" s="211"/>
      <c r="IQ43" s="211"/>
      <c r="IR43" s="211"/>
      <c r="IS43" s="211"/>
      <c r="IT43" s="211"/>
      <c r="IU43" s="211"/>
      <c r="IV43" s="211"/>
    </row>
    <row r="44" spans="1:256" x14ac:dyDescent="0.2">
      <c r="A44" s="217"/>
      <c r="B44" s="218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0"/>
      <c r="O44" s="210"/>
      <c r="P44" s="221"/>
      <c r="Q44" s="221"/>
      <c r="R44" s="221"/>
      <c r="S44" s="221"/>
      <c r="T44" s="221"/>
      <c r="U44" s="221"/>
      <c r="V44" s="221"/>
      <c r="W44" s="221"/>
      <c r="X44" s="221"/>
      <c r="Y44" s="221"/>
      <c r="Z44" s="221"/>
      <c r="AA44" s="206"/>
      <c r="AB44" s="206"/>
      <c r="AC44" s="211"/>
      <c r="AD44" s="211"/>
      <c r="AE44" s="211"/>
      <c r="AF44" s="211"/>
      <c r="AG44" s="211"/>
      <c r="AH44" s="211"/>
      <c r="AI44" s="211"/>
      <c r="AJ44" s="211"/>
      <c r="AK44" s="211"/>
      <c r="AL44" s="211"/>
      <c r="AM44" s="211"/>
      <c r="AN44" s="206"/>
      <c r="AO44" s="206"/>
      <c r="AP44" s="211"/>
      <c r="AQ44" s="211"/>
      <c r="AR44" s="211"/>
      <c r="AS44" s="211"/>
      <c r="AT44" s="211"/>
      <c r="AU44" s="211"/>
      <c r="AV44" s="211"/>
      <c r="AW44" s="211"/>
      <c r="AX44" s="211"/>
      <c r="AY44" s="211"/>
      <c r="AZ44" s="211"/>
      <c r="BA44" s="206"/>
      <c r="BB44" s="206"/>
      <c r="BC44" s="211"/>
      <c r="BD44" s="211"/>
      <c r="BE44" s="211"/>
      <c r="BF44" s="211"/>
      <c r="BG44" s="211"/>
      <c r="BH44" s="211"/>
      <c r="BI44" s="211"/>
      <c r="BJ44" s="211"/>
      <c r="BK44" s="211"/>
      <c r="BL44" s="211"/>
      <c r="BM44" s="211"/>
      <c r="BN44" s="206"/>
      <c r="BO44" s="206"/>
      <c r="BP44" s="211"/>
      <c r="BQ44" s="211"/>
      <c r="BR44" s="211"/>
      <c r="BS44" s="211"/>
      <c r="BT44" s="211"/>
      <c r="BU44" s="211"/>
      <c r="BV44" s="211"/>
      <c r="BW44" s="211"/>
      <c r="BX44" s="211"/>
      <c r="BY44" s="211"/>
      <c r="BZ44" s="211"/>
      <c r="CA44" s="206"/>
      <c r="CB44" s="206"/>
      <c r="CC44" s="211"/>
      <c r="CD44" s="211"/>
      <c r="CE44" s="211"/>
      <c r="CF44" s="211"/>
      <c r="CG44" s="211"/>
      <c r="CH44" s="211"/>
      <c r="CI44" s="211"/>
      <c r="CJ44" s="211"/>
      <c r="CK44" s="211"/>
      <c r="CL44" s="211"/>
      <c r="CM44" s="211"/>
      <c r="CN44" s="206"/>
      <c r="CO44" s="206"/>
      <c r="CP44" s="211"/>
      <c r="CQ44" s="211"/>
      <c r="CR44" s="211"/>
      <c r="CS44" s="211"/>
      <c r="CT44" s="211"/>
      <c r="CU44" s="211"/>
      <c r="CV44" s="211"/>
      <c r="CW44" s="211"/>
      <c r="CX44" s="211"/>
      <c r="CY44" s="211"/>
      <c r="CZ44" s="211"/>
      <c r="DA44" s="206"/>
      <c r="DB44" s="206"/>
      <c r="DC44" s="211"/>
      <c r="DD44" s="211"/>
      <c r="DE44" s="211"/>
      <c r="DF44" s="211"/>
      <c r="DG44" s="211"/>
      <c r="DH44" s="211"/>
      <c r="DI44" s="211"/>
      <c r="DJ44" s="211"/>
      <c r="DK44" s="211"/>
      <c r="DL44" s="211"/>
      <c r="DM44" s="211"/>
      <c r="DN44" s="206"/>
      <c r="DO44" s="206"/>
      <c r="DP44" s="211"/>
      <c r="DQ44" s="211"/>
      <c r="DR44" s="211"/>
      <c r="DS44" s="211"/>
      <c r="DT44" s="211"/>
      <c r="DU44" s="211"/>
      <c r="DV44" s="211"/>
      <c r="DW44" s="211"/>
      <c r="DX44" s="211"/>
      <c r="DY44" s="211"/>
      <c r="DZ44" s="211"/>
      <c r="EA44" s="206"/>
      <c r="EB44" s="206"/>
      <c r="EC44" s="211"/>
      <c r="ED44" s="211"/>
      <c r="EE44" s="211"/>
      <c r="EF44" s="211"/>
      <c r="EG44" s="211"/>
      <c r="EH44" s="211"/>
      <c r="EI44" s="211"/>
      <c r="EJ44" s="211"/>
      <c r="EK44" s="211"/>
      <c r="EL44" s="211"/>
      <c r="EM44" s="211"/>
      <c r="EN44" s="206"/>
      <c r="EO44" s="206"/>
      <c r="EP44" s="211"/>
      <c r="EQ44" s="211"/>
      <c r="ER44" s="211"/>
      <c r="ES44" s="211"/>
      <c r="ET44" s="211"/>
      <c r="EU44" s="211"/>
      <c r="EV44" s="211"/>
      <c r="EW44" s="211"/>
      <c r="EX44" s="211"/>
      <c r="EY44" s="211"/>
      <c r="EZ44" s="211"/>
      <c r="FA44" s="206"/>
      <c r="FB44" s="206"/>
      <c r="FC44" s="211"/>
      <c r="FD44" s="211"/>
      <c r="FE44" s="211"/>
      <c r="FF44" s="211"/>
      <c r="FG44" s="211"/>
      <c r="FH44" s="211"/>
      <c r="FI44" s="211"/>
      <c r="FJ44" s="211"/>
      <c r="FK44" s="211"/>
      <c r="FL44" s="211"/>
      <c r="FM44" s="211"/>
      <c r="FN44" s="206"/>
      <c r="FO44" s="206"/>
      <c r="FP44" s="211"/>
      <c r="FQ44" s="211"/>
      <c r="FR44" s="211"/>
      <c r="FS44" s="211"/>
      <c r="FT44" s="211"/>
      <c r="FU44" s="211"/>
      <c r="FV44" s="211"/>
      <c r="FW44" s="211"/>
      <c r="FX44" s="211"/>
      <c r="FY44" s="211"/>
      <c r="FZ44" s="211"/>
      <c r="GA44" s="206"/>
      <c r="GB44" s="206"/>
      <c r="GC44" s="211"/>
      <c r="GD44" s="211"/>
      <c r="GE44" s="211"/>
      <c r="GF44" s="211"/>
      <c r="GG44" s="211"/>
      <c r="GH44" s="211"/>
      <c r="GI44" s="211"/>
      <c r="GJ44" s="211"/>
      <c r="GK44" s="211"/>
      <c r="GL44" s="211"/>
      <c r="GM44" s="211"/>
      <c r="GN44" s="206"/>
      <c r="GO44" s="206"/>
      <c r="GP44" s="211"/>
      <c r="GQ44" s="211"/>
      <c r="GR44" s="211"/>
      <c r="GS44" s="211"/>
      <c r="GT44" s="211"/>
      <c r="GU44" s="211"/>
      <c r="GV44" s="211"/>
      <c r="GW44" s="211"/>
      <c r="GX44" s="211"/>
      <c r="GY44" s="211"/>
      <c r="GZ44" s="211"/>
      <c r="HA44" s="206"/>
      <c r="HB44" s="206"/>
      <c r="HC44" s="211"/>
      <c r="HD44" s="211"/>
      <c r="HE44" s="211"/>
      <c r="HF44" s="211"/>
      <c r="HG44" s="211"/>
      <c r="HH44" s="211"/>
      <c r="HI44" s="211"/>
      <c r="HJ44" s="211"/>
      <c r="HK44" s="211"/>
      <c r="HL44" s="211"/>
      <c r="HM44" s="211"/>
      <c r="HN44" s="206"/>
      <c r="HO44" s="206"/>
      <c r="HP44" s="211"/>
      <c r="HQ44" s="211"/>
      <c r="HR44" s="211"/>
      <c r="HS44" s="211"/>
      <c r="HT44" s="211"/>
      <c r="HU44" s="211"/>
      <c r="HV44" s="211"/>
      <c r="HW44" s="211"/>
      <c r="HX44" s="211"/>
      <c r="HY44" s="211"/>
      <c r="HZ44" s="211"/>
      <c r="IA44" s="206"/>
      <c r="IB44" s="206"/>
      <c r="IC44" s="211"/>
      <c r="ID44" s="211"/>
      <c r="IE44" s="211"/>
      <c r="IF44" s="211"/>
      <c r="IG44" s="211"/>
      <c r="IH44" s="211"/>
      <c r="II44" s="211"/>
      <c r="IJ44" s="211"/>
      <c r="IK44" s="211"/>
      <c r="IL44" s="211"/>
      <c r="IM44" s="211"/>
      <c r="IN44" s="206"/>
      <c r="IO44" s="206"/>
      <c r="IP44" s="211"/>
      <c r="IQ44" s="211"/>
      <c r="IR44" s="211"/>
      <c r="IS44" s="211"/>
      <c r="IT44" s="211"/>
      <c r="IU44" s="211"/>
      <c r="IV44" s="211"/>
    </row>
    <row r="45" spans="1:256" x14ac:dyDescent="0.2">
      <c r="A45" s="217"/>
      <c r="B45" s="218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0"/>
      <c r="O45" s="210"/>
      <c r="P45" s="221"/>
      <c r="Q45" s="221"/>
      <c r="R45" s="221"/>
      <c r="S45" s="221"/>
      <c r="T45" s="221"/>
      <c r="U45" s="221"/>
      <c r="V45" s="221"/>
      <c r="W45" s="221"/>
      <c r="X45" s="221"/>
      <c r="Y45" s="221"/>
      <c r="Z45" s="221"/>
      <c r="AA45" s="206"/>
      <c r="AB45" s="206"/>
      <c r="AC45" s="211"/>
      <c r="AD45" s="211"/>
      <c r="AE45" s="211"/>
      <c r="AF45" s="211"/>
      <c r="AG45" s="211"/>
      <c r="AH45" s="211"/>
      <c r="AI45" s="211"/>
      <c r="AJ45" s="211"/>
      <c r="AK45" s="211"/>
      <c r="AL45" s="211"/>
      <c r="AM45" s="211"/>
      <c r="AN45" s="206"/>
      <c r="AO45" s="206"/>
      <c r="AP45" s="211"/>
      <c r="AQ45" s="211"/>
      <c r="AR45" s="211"/>
      <c r="AS45" s="211"/>
      <c r="AT45" s="211"/>
      <c r="AU45" s="211"/>
      <c r="AV45" s="211"/>
      <c r="AW45" s="211"/>
      <c r="AX45" s="211"/>
      <c r="AY45" s="211"/>
      <c r="AZ45" s="211"/>
      <c r="BA45" s="206"/>
      <c r="BB45" s="206"/>
      <c r="BC45" s="211"/>
      <c r="BD45" s="211"/>
      <c r="BE45" s="211"/>
      <c r="BF45" s="211"/>
      <c r="BG45" s="211"/>
      <c r="BH45" s="211"/>
      <c r="BI45" s="211"/>
      <c r="BJ45" s="211"/>
      <c r="BK45" s="211"/>
      <c r="BL45" s="211"/>
      <c r="BM45" s="211"/>
      <c r="BN45" s="206"/>
      <c r="BO45" s="206"/>
      <c r="BP45" s="211"/>
      <c r="BQ45" s="211"/>
      <c r="BR45" s="211"/>
      <c r="BS45" s="211"/>
      <c r="BT45" s="211"/>
      <c r="BU45" s="211"/>
      <c r="BV45" s="211"/>
      <c r="BW45" s="211"/>
      <c r="BX45" s="211"/>
      <c r="BY45" s="211"/>
      <c r="BZ45" s="211"/>
      <c r="CA45" s="206"/>
      <c r="CB45" s="206"/>
      <c r="CC45" s="211"/>
      <c r="CD45" s="211"/>
      <c r="CE45" s="211"/>
      <c r="CF45" s="211"/>
      <c r="CG45" s="211"/>
      <c r="CH45" s="211"/>
      <c r="CI45" s="211"/>
      <c r="CJ45" s="211"/>
      <c r="CK45" s="211"/>
      <c r="CL45" s="211"/>
      <c r="CM45" s="211"/>
      <c r="CN45" s="206"/>
      <c r="CO45" s="206"/>
      <c r="CP45" s="211"/>
      <c r="CQ45" s="211"/>
      <c r="CR45" s="211"/>
      <c r="CS45" s="211"/>
      <c r="CT45" s="211"/>
      <c r="CU45" s="211"/>
      <c r="CV45" s="211"/>
      <c r="CW45" s="211"/>
      <c r="CX45" s="211"/>
      <c r="CY45" s="211"/>
      <c r="CZ45" s="211"/>
      <c r="DA45" s="206"/>
      <c r="DB45" s="206"/>
      <c r="DC45" s="211"/>
      <c r="DD45" s="211"/>
      <c r="DE45" s="211"/>
      <c r="DF45" s="211"/>
      <c r="DG45" s="211"/>
      <c r="DH45" s="211"/>
      <c r="DI45" s="211"/>
      <c r="DJ45" s="211"/>
      <c r="DK45" s="211"/>
      <c r="DL45" s="211"/>
      <c r="DM45" s="211"/>
      <c r="DN45" s="206"/>
      <c r="DO45" s="206"/>
      <c r="DP45" s="211"/>
      <c r="DQ45" s="211"/>
      <c r="DR45" s="211"/>
      <c r="DS45" s="211"/>
      <c r="DT45" s="211"/>
      <c r="DU45" s="211"/>
      <c r="DV45" s="211"/>
      <c r="DW45" s="211"/>
      <c r="DX45" s="211"/>
      <c r="DY45" s="211"/>
      <c r="DZ45" s="211"/>
      <c r="EA45" s="206"/>
      <c r="EB45" s="206"/>
      <c r="EC45" s="211"/>
      <c r="ED45" s="211"/>
      <c r="EE45" s="211"/>
      <c r="EF45" s="211"/>
      <c r="EG45" s="211"/>
      <c r="EH45" s="211"/>
      <c r="EI45" s="211"/>
      <c r="EJ45" s="211"/>
      <c r="EK45" s="211"/>
      <c r="EL45" s="211"/>
      <c r="EM45" s="211"/>
      <c r="EN45" s="206"/>
      <c r="EO45" s="206"/>
      <c r="EP45" s="211"/>
      <c r="EQ45" s="211"/>
      <c r="ER45" s="211"/>
      <c r="ES45" s="211"/>
      <c r="ET45" s="211"/>
      <c r="EU45" s="211"/>
      <c r="EV45" s="211"/>
      <c r="EW45" s="211"/>
      <c r="EX45" s="211"/>
      <c r="EY45" s="211"/>
      <c r="EZ45" s="211"/>
      <c r="FA45" s="206"/>
      <c r="FB45" s="206"/>
      <c r="FC45" s="211"/>
      <c r="FD45" s="211"/>
      <c r="FE45" s="211"/>
      <c r="FF45" s="211"/>
      <c r="FG45" s="211"/>
      <c r="FH45" s="211"/>
      <c r="FI45" s="211"/>
      <c r="FJ45" s="211"/>
      <c r="FK45" s="211"/>
      <c r="FL45" s="211"/>
      <c r="FM45" s="211"/>
      <c r="FN45" s="206"/>
      <c r="FO45" s="206"/>
      <c r="FP45" s="211"/>
      <c r="FQ45" s="211"/>
      <c r="FR45" s="211"/>
      <c r="FS45" s="211"/>
      <c r="FT45" s="211"/>
      <c r="FU45" s="211"/>
      <c r="FV45" s="211"/>
      <c r="FW45" s="211"/>
      <c r="FX45" s="211"/>
      <c r="FY45" s="211"/>
      <c r="FZ45" s="211"/>
      <c r="GA45" s="206"/>
      <c r="GB45" s="206"/>
      <c r="GC45" s="211"/>
      <c r="GD45" s="211"/>
      <c r="GE45" s="211"/>
      <c r="GF45" s="211"/>
      <c r="GG45" s="211"/>
      <c r="GH45" s="211"/>
      <c r="GI45" s="211"/>
      <c r="GJ45" s="211"/>
      <c r="GK45" s="211"/>
      <c r="GL45" s="211"/>
      <c r="GM45" s="211"/>
      <c r="GN45" s="206"/>
      <c r="GO45" s="206"/>
      <c r="GP45" s="211"/>
      <c r="GQ45" s="211"/>
      <c r="GR45" s="211"/>
      <c r="GS45" s="211"/>
      <c r="GT45" s="211"/>
      <c r="GU45" s="211"/>
      <c r="GV45" s="211"/>
      <c r="GW45" s="211"/>
      <c r="GX45" s="211"/>
      <c r="GY45" s="211"/>
      <c r="GZ45" s="211"/>
      <c r="HA45" s="206"/>
      <c r="HB45" s="206"/>
      <c r="HC45" s="211"/>
      <c r="HD45" s="211"/>
      <c r="HE45" s="211"/>
      <c r="HF45" s="211"/>
      <c r="HG45" s="211"/>
      <c r="HH45" s="211"/>
      <c r="HI45" s="211"/>
      <c r="HJ45" s="211"/>
      <c r="HK45" s="211"/>
      <c r="HL45" s="211"/>
      <c r="HM45" s="211"/>
      <c r="HN45" s="206"/>
      <c r="HO45" s="206"/>
      <c r="HP45" s="211"/>
      <c r="HQ45" s="211"/>
      <c r="HR45" s="211"/>
      <c r="HS45" s="211"/>
      <c r="HT45" s="211"/>
      <c r="HU45" s="211"/>
      <c r="HV45" s="211"/>
      <c r="HW45" s="211"/>
      <c r="HX45" s="211"/>
      <c r="HY45" s="211"/>
      <c r="HZ45" s="211"/>
      <c r="IA45" s="206"/>
      <c r="IB45" s="206"/>
      <c r="IC45" s="211"/>
      <c r="ID45" s="211"/>
      <c r="IE45" s="211"/>
      <c r="IF45" s="211"/>
      <c r="IG45" s="211"/>
      <c r="IH45" s="211"/>
      <c r="II45" s="211"/>
      <c r="IJ45" s="211"/>
      <c r="IK45" s="211"/>
      <c r="IL45" s="211"/>
      <c r="IM45" s="211"/>
      <c r="IN45" s="206"/>
      <c r="IO45" s="206"/>
      <c r="IP45" s="211"/>
      <c r="IQ45" s="211"/>
      <c r="IR45" s="211"/>
      <c r="IS45" s="211"/>
      <c r="IT45" s="211"/>
      <c r="IU45" s="211"/>
      <c r="IV45" s="211"/>
    </row>
    <row r="46" spans="1:256" x14ac:dyDescent="0.2">
      <c r="A46" s="217"/>
      <c r="B46" s="218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0"/>
      <c r="O46" s="210"/>
      <c r="P46" s="221"/>
      <c r="Q46" s="221"/>
      <c r="R46" s="221"/>
      <c r="S46" s="221"/>
      <c r="T46" s="221"/>
      <c r="U46" s="221"/>
      <c r="V46" s="221"/>
      <c r="W46" s="221"/>
      <c r="X46" s="221"/>
      <c r="Y46" s="221"/>
      <c r="Z46" s="221"/>
      <c r="AA46" s="206"/>
      <c r="AB46" s="206"/>
      <c r="AC46" s="211"/>
      <c r="AD46" s="211"/>
      <c r="AE46" s="211"/>
      <c r="AF46" s="211"/>
      <c r="AG46" s="211"/>
      <c r="AH46" s="211"/>
      <c r="AI46" s="211"/>
      <c r="AJ46" s="211"/>
      <c r="AK46" s="211"/>
      <c r="AL46" s="211"/>
      <c r="AM46" s="211"/>
      <c r="AN46" s="206"/>
      <c r="AO46" s="206"/>
      <c r="AP46" s="211"/>
      <c r="AQ46" s="211"/>
      <c r="AR46" s="211"/>
      <c r="AS46" s="211"/>
      <c r="AT46" s="211"/>
      <c r="AU46" s="211"/>
      <c r="AV46" s="211"/>
      <c r="AW46" s="211"/>
      <c r="AX46" s="211"/>
      <c r="AY46" s="211"/>
      <c r="AZ46" s="211"/>
      <c r="BA46" s="206"/>
      <c r="BB46" s="206"/>
      <c r="BC46" s="211"/>
      <c r="BD46" s="211"/>
      <c r="BE46" s="211"/>
      <c r="BF46" s="211"/>
      <c r="BG46" s="211"/>
      <c r="BH46" s="211"/>
      <c r="BI46" s="211"/>
      <c r="BJ46" s="211"/>
      <c r="BK46" s="211"/>
      <c r="BL46" s="211"/>
      <c r="BM46" s="211"/>
      <c r="BN46" s="206"/>
      <c r="BO46" s="206"/>
      <c r="BP46" s="211"/>
      <c r="BQ46" s="211"/>
      <c r="BR46" s="211"/>
      <c r="BS46" s="211"/>
      <c r="BT46" s="211"/>
      <c r="BU46" s="211"/>
      <c r="BV46" s="211"/>
      <c r="BW46" s="211"/>
      <c r="BX46" s="211"/>
      <c r="BY46" s="211"/>
      <c r="BZ46" s="211"/>
      <c r="CA46" s="206"/>
      <c r="CB46" s="206"/>
      <c r="CC46" s="211"/>
      <c r="CD46" s="211"/>
      <c r="CE46" s="211"/>
      <c r="CF46" s="211"/>
      <c r="CG46" s="211"/>
      <c r="CH46" s="211"/>
      <c r="CI46" s="211"/>
      <c r="CJ46" s="211"/>
      <c r="CK46" s="211"/>
      <c r="CL46" s="211"/>
      <c r="CM46" s="211"/>
      <c r="CN46" s="206"/>
      <c r="CO46" s="206"/>
      <c r="CP46" s="211"/>
      <c r="CQ46" s="211"/>
      <c r="CR46" s="211"/>
      <c r="CS46" s="211"/>
      <c r="CT46" s="211"/>
      <c r="CU46" s="211"/>
      <c r="CV46" s="211"/>
      <c r="CW46" s="211"/>
      <c r="CX46" s="211"/>
      <c r="CY46" s="211"/>
      <c r="CZ46" s="211"/>
      <c r="DA46" s="206"/>
      <c r="DB46" s="206"/>
      <c r="DC46" s="211"/>
      <c r="DD46" s="211"/>
      <c r="DE46" s="211"/>
      <c r="DF46" s="211"/>
      <c r="DG46" s="211"/>
      <c r="DH46" s="211"/>
      <c r="DI46" s="211"/>
      <c r="DJ46" s="211"/>
      <c r="DK46" s="211"/>
      <c r="DL46" s="211"/>
      <c r="DM46" s="211"/>
      <c r="DN46" s="206"/>
      <c r="DO46" s="206"/>
      <c r="DP46" s="211"/>
      <c r="DQ46" s="211"/>
      <c r="DR46" s="211"/>
      <c r="DS46" s="211"/>
      <c r="DT46" s="211"/>
      <c r="DU46" s="211"/>
      <c r="DV46" s="211"/>
      <c r="DW46" s="211"/>
      <c r="DX46" s="211"/>
      <c r="DY46" s="211"/>
      <c r="DZ46" s="211"/>
      <c r="EA46" s="206"/>
      <c r="EB46" s="206"/>
      <c r="EC46" s="211"/>
      <c r="ED46" s="211"/>
      <c r="EE46" s="211"/>
      <c r="EF46" s="211"/>
      <c r="EG46" s="211"/>
      <c r="EH46" s="211"/>
      <c r="EI46" s="211"/>
      <c r="EJ46" s="211"/>
      <c r="EK46" s="211"/>
      <c r="EL46" s="211"/>
      <c r="EM46" s="211"/>
      <c r="EN46" s="206"/>
      <c r="EO46" s="206"/>
      <c r="EP46" s="211"/>
      <c r="EQ46" s="211"/>
      <c r="ER46" s="211"/>
      <c r="ES46" s="211"/>
      <c r="ET46" s="211"/>
      <c r="EU46" s="211"/>
      <c r="EV46" s="211"/>
      <c r="EW46" s="211"/>
      <c r="EX46" s="211"/>
      <c r="EY46" s="211"/>
      <c r="EZ46" s="211"/>
      <c r="FA46" s="206"/>
      <c r="FB46" s="206"/>
      <c r="FC46" s="211"/>
      <c r="FD46" s="211"/>
      <c r="FE46" s="211"/>
      <c r="FF46" s="211"/>
      <c r="FG46" s="211"/>
      <c r="FH46" s="211"/>
      <c r="FI46" s="211"/>
      <c r="FJ46" s="211"/>
      <c r="FK46" s="211"/>
      <c r="FL46" s="211"/>
      <c r="FM46" s="211"/>
      <c r="FN46" s="206"/>
      <c r="FO46" s="206"/>
      <c r="FP46" s="211"/>
      <c r="FQ46" s="211"/>
      <c r="FR46" s="211"/>
      <c r="FS46" s="211"/>
      <c r="FT46" s="211"/>
      <c r="FU46" s="211"/>
      <c r="FV46" s="211"/>
      <c r="FW46" s="211"/>
      <c r="FX46" s="211"/>
      <c r="FY46" s="211"/>
      <c r="FZ46" s="211"/>
      <c r="GA46" s="206"/>
      <c r="GB46" s="206"/>
      <c r="GC46" s="211"/>
      <c r="GD46" s="211"/>
      <c r="GE46" s="211"/>
      <c r="GF46" s="211"/>
      <c r="GG46" s="211"/>
      <c r="GH46" s="211"/>
      <c r="GI46" s="211"/>
      <c r="GJ46" s="211"/>
      <c r="GK46" s="211"/>
      <c r="GL46" s="211"/>
      <c r="GM46" s="211"/>
      <c r="GN46" s="206"/>
      <c r="GO46" s="206"/>
      <c r="GP46" s="211"/>
      <c r="GQ46" s="211"/>
      <c r="GR46" s="211"/>
      <c r="GS46" s="211"/>
      <c r="GT46" s="211"/>
      <c r="GU46" s="211"/>
      <c r="GV46" s="211"/>
      <c r="GW46" s="211"/>
      <c r="GX46" s="211"/>
      <c r="GY46" s="211"/>
      <c r="GZ46" s="211"/>
      <c r="HA46" s="206"/>
      <c r="HB46" s="206"/>
      <c r="HC46" s="211"/>
      <c r="HD46" s="211"/>
      <c r="HE46" s="211"/>
      <c r="HF46" s="211"/>
      <c r="HG46" s="211"/>
      <c r="HH46" s="211"/>
      <c r="HI46" s="211"/>
      <c r="HJ46" s="211"/>
      <c r="HK46" s="211"/>
      <c r="HL46" s="211"/>
      <c r="HM46" s="211"/>
      <c r="HN46" s="206"/>
      <c r="HO46" s="206"/>
      <c r="HP46" s="211"/>
      <c r="HQ46" s="211"/>
      <c r="HR46" s="211"/>
      <c r="HS46" s="211"/>
      <c r="HT46" s="211"/>
      <c r="HU46" s="211"/>
      <c r="HV46" s="211"/>
      <c r="HW46" s="211"/>
      <c r="HX46" s="211"/>
      <c r="HY46" s="211"/>
      <c r="HZ46" s="211"/>
      <c r="IA46" s="206"/>
      <c r="IB46" s="206"/>
      <c r="IC46" s="211"/>
      <c r="ID46" s="211"/>
      <c r="IE46" s="211"/>
      <c r="IF46" s="211"/>
      <c r="IG46" s="211"/>
      <c r="IH46" s="211"/>
      <c r="II46" s="211"/>
      <c r="IJ46" s="211"/>
      <c r="IK46" s="211"/>
      <c r="IL46" s="211"/>
      <c r="IM46" s="211"/>
      <c r="IN46" s="206"/>
      <c r="IO46" s="206"/>
      <c r="IP46" s="211"/>
      <c r="IQ46" s="211"/>
      <c r="IR46" s="211"/>
      <c r="IS46" s="211"/>
      <c r="IT46" s="211"/>
      <c r="IU46" s="211"/>
      <c r="IV46" s="211"/>
    </row>
    <row r="47" spans="1:256" x14ac:dyDescent="0.2">
      <c r="A47" s="217"/>
      <c r="B47" s="218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0"/>
      <c r="O47" s="210"/>
      <c r="P47" s="221"/>
      <c r="Q47" s="221"/>
      <c r="R47" s="221"/>
      <c r="S47" s="221"/>
      <c r="T47" s="221"/>
      <c r="U47" s="221"/>
      <c r="V47" s="221"/>
      <c r="W47" s="221"/>
      <c r="X47" s="221"/>
      <c r="Y47" s="221"/>
      <c r="Z47" s="221"/>
      <c r="AA47" s="206"/>
      <c r="AB47" s="206"/>
      <c r="AC47" s="211"/>
      <c r="AD47" s="211"/>
      <c r="AE47" s="211"/>
      <c r="AF47" s="211"/>
      <c r="AG47" s="211"/>
      <c r="AH47" s="211"/>
      <c r="AI47" s="211"/>
      <c r="AJ47" s="211"/>
      <c r="AK47" s="211"/>
      <c r="AL47" s="211"/>
      <c r="AM47" s="211"/>
      <c r="AN47" s="206"/>
      <c r="AO47" s="206"/>
      <c r="AP47" s="211"/>
      <c r="AQ47" s="211"/>
      <c r="AR47" s="211"/>
      <c r="AS47" s="211"/>
      <c r="AT47" s="211"/>
      <c r="AU47" s="211"/>
      <c r="AV47" s="211"/>
      <c r="AW47" s="211"/>
      <c r="AX47" s="211"/>
      <c r="AY47" s="211"/>
      <c r="AZ47" s="211"/>
      <c r="BA47" s="206"/>
      <c r="BB47" s="206"/>
      <c r="BC47" s="211"/>
      <c r="BD47" s="211"/>
      <c r="BE47" s="211"/>
      <c r="BF47" s="211"/>
      <c r="BG47" s="211"/>
      <c r="BH47" s="211"/>
      <c r="BI47" s="211"/>
      <c r="BJ47" s="211"/>
      <c r="BK47" s="211"/>
      <c r="BL47" s="211"/>
      <c r="BM47" s="211"/>
      <c r="BN47" s="206"/>
      <c r="BO47" s="206"/>
      <c r="BP47" s="211"/>
      <c r="BQ47" s="211"/>
      <c r="BR47" s="211"/>
      <c r="BS47" s="211"/>
      <c r="BT47" s="211"/>
      <c r="BU47" s="211"/>
      <c r="BV47" s="211"/>
      <c r="BW47" s="211"/>
      <c r="BX47" s="211"/>
      <c r="BY47" s="211"/>
      <c r="BZ47" s="211"/>
      <c r="CA47" s="206"/>
      <c r="CB47" s="206"/>
      <c r="CC47" s="211"/>
      <c r="CD47" s="211"/>
      <c r="CE47" s="211"/>
      <c r="CF47" s="211"/>
      <c r="CG47" s="211"/>
      <c r="CH47" s="211"/>
      <c r="CI47" s="211"/>
      <c r="CJ47" s="211"/>
      <c r="CK47" s="211"/>
      <c r="CL47" s="211"/>
      <c r="CM47" s="211"/>
      <c r="CN47" s="206"/>
      <c r="CO47" s="206"/>
      <c r="CP47" s="211"/>
      <c r="CQ47" s="211"/>
      <c r="CR47" s="211"/>
      <c r="CS47" s="211"/>
      <c r="CT47" s="211"/>
      <c r="CU47" s="211"/>
      <c r="CV47" s="211"/>
      <c r="CW47" s="211"/>
      <c r="CX47" s="211"/>
      <c r="CY47" s="211"/>
      <c r="CZ47" s="211"/>
      <c r="DA47" s="206"/>
      <c r="DB47" s="206"/>
      <c r="DC47" s="211"/>
      <c r="DD47" s="211"/>
      <c r="DE47" s="211"/>
      <c r="DF47" s="211"/>
      <c r="DG47" s="211"/>
      <c r="DH47" s="211"/>
      <c r="DI47" s="211"/>
      <c r="DJ47" s="211"/>
      <c r="DK47" s="211"/>
      <c r="DL47" s="211"/>
      <c r="DM47" s="211"/>
      <c r="DN47" s="206"/>
      <c r="DO47" s="206"/>
      <c r="DP47" s="211"/>
      <c r="DQ47" s="211"/>
      <c r="DR47" s="211"/>
      <c r="DS47" s="211"/>
      <c r="DT47" s="211"/>
      <c r="DU47" s="211"/>
      <c r="DV47" s="211"/>
      <c r="DW47" s="211"/>
      <c r="DX47" s="211"/>
      <c r="DY47" s="211"/>
      <c r="DZ47" s="211"/>
      <c r="EA47" s="206"/>
      <c r="EB47" s="206"/>
      <c r="EC47" s="211"/>
      <c r="ED47" s="211"/>
      <c r="EE47" s="211"/>
      <c r="EF47" s="211"/>
      <c r="EG47" s="211"/>
      <c r="EH47" s="211"/>
      <c r="EI47" s="211"/>
      <c r="EJ47" s="211"/>
      <c r="EK47" s="211"/>
      <c r="EL47" s="211"/>
      <c r="EM47" s="211"/>
      <c r="EN47" s="206"/>
      <c r="EO47" s="206"/>
      <c r="EP47" s="211"/>
      <c r="EQ47" s="211"/>
      <c r="ER47" s="211"/>
      <c r="ES47" s="211"/>
      <c r="ET47" s="211"/>
      <c r="EU47" s="211"/>
      <c r="EV47" s="211"/>
      <c r="EW47" s="211"/>
      <c r="EX47" s="211"/>
      <c r="EY47" s="211"/>
      <c r="EZ47" s="211"/>
      <c r="FA47" s="206"/>
      <c r="FB47" s="206"/>
      <c r="FC47" s="211"/>
      <c r="FD47" s="211"/>
      <c r="FE47" s="211"/>
      <c r="FF47" s="211"/>
      <c r="FG47" s="211"/>
      <c r="FH47" s="211"/>
      <c r="FI47" s="211"/>
      <c r="FJ47" s="211"/>
      <c r="FK47" s="211"/>
      <c r="FL47" s="211"/>
      <c r="FM47" s="211"/>
      <c r="FN47" s="206"/>
      <c r="FO47" s="206"/>
      <c r="FP47" s="211"/>
      <c r="FQ47" s="211"/>
      <c r="FR47" s="211"/>
      <c r="FS47" s="211"/>
      <c r="FT47" s="211"/>
      <c r="FU47" s="211"/>
      <c r="FV47" s="211"/>
      <c r="FW47" s="211"/>
      <c r="FX47" s="211"/>
      <c r="FY47" s="211"/>
      <c r="FZ47" s="211"/>
      <c r="GA47" s="206"/>
      <c r="GB47" s="206"/>
      <c r="GC47" s="211"/>
      <c r="GD47" s="211"/>
      <c r="GE47" s="211"/>
      <c r="GF47" s="211"/>
      <c r="GG47" s="211"/>
      <c r="GH47" s="211"/>
      <c r="GI47" s="211"/>
      <c r="GJ47" s="211"/>
      <c r="GK47" s="211"/>
      <c r="GL47" s="211"/>
      <c r="GM47" s="211"/>
      <c r="GN47" s="206"/>
      <c r="GO47" s="206"/>
      <c r="GP47" s="211"/>
      <c r="GQ47" s="211"/>
      <c r="GR47" s="211"/>
      <c r="GS47" s="211"/>
      <c r="GT47" s="211"/>
      <c r="GU47" s="211"/>
      <c r="GV47" s="211"/>
      <c r="GW47" s="211"/>
      <c r="GX47" s="211"/>
      <c r="GY47" s="211"/>
      <c r="GZ47" s="211"/>
      <c r="HA47" s="206"/>
      <c r="HB47" s="206"/>
      <c r="HC47" s="211"/>
      <c r="HD47" s="211"/>
      <c r="HE47" s="211"/>
      <c r="HF47" s="211"/>
      <c r="HG47" s="211"/>
      <c r="HH47" s="211"/>
      <c r="HI47" s="211"/>
      <c r="HJ47" s="211"/>
      <c r="HK47" s="211"/>
      <c r="HL47" s="211"/>
      <c r="HM47" s="211"/>
      <c r="HN47" s="206"/>
      <c r="HO47" s="206"/>
      <c r="HP47" s="211"/>
      <c r="HQ47" s="211"/>
      <c r="HR47" s="211"/>
      <c r="HS47" s="211"/>
      <c r="HT47" s="211"/>
      <c r="HU47" s="211"/>
      <c r="HV47" s="211"/>
      <c r="HW47" s="211"/>
      <c r="HX47" s="211"/>
      <c r="HY47" s="211"/>
      <c r="HZ47" s="211"/>
      <c r="IA47" s="206"/>
      <c r="IB47" s="206"/>
      <c r="IC47" s="211"/>
      <c r="ID47" s="211"/>
      <c r="IE47" s="211"/>
      <c r="IF47" s="211"/>
      <c r="IG47" s="211"/>
      <c r="IH47" s="211"/>
      <c r="II47" s="211"/>
      <c r="IJ47" s="211"/>
      <c r="IK47" s="211"/>
      <c r="IL47" s="211"/>
      <c r="IM47" s="211"/>
      <c r="IN47" s="206"/>
      <c r="IO47" s="206"/>
      <c r="IP47" s="211"/>
      <c r="IQ47" s="211"/>
      <c r="IR47" s="211"/>
      <c r="IS47" s="211"/>
      <c r="IT47" s="211"/>
      <c r="IU47" s="211"/>
      <c r="IV47" s="211"/>
    </row>
    <row r="48" spans="1:256" x14ac:dyDescent="0.2">
      <c r="A48" s="217"/>
      <c r="B48" s="218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0"/>
      <c r="O48" s="210"/>
      <c r="P48" s="221"/>
      <c r="Q48" s="221"/>
      <c r="R48" s="221"/>
      <c r="S48" s="221"/>
      <c r="T48" s="221"/>
      <c r="U48" s="221"/>
      <c r="V48" s="221"/>
      <c r="W48" s="221"/>
      <c r="X48" s="221"/>
      <c r="Y48" s="221"/>
      <c r="Z48" s="221"/>
      <c r="AA48" s="206"/>
      <c r="AB48" s="206"/>
      <c r="AC48" s="211"/>
      <c r="AD48" s="211"/>
      <c r="AE48" s="211"/>
      <c r="AF48" s="211"/>
      <c r="AG48" s="211"/>
      <c r="AH48" s="211"/>
      <c r="AI48" s="211"/>
      <c r="AJ48" s="211"/>
      <c r="AK48" s="211"/>
      <c r="AL48" s="211"/>
      <c r="AM48" s="211"/>
      <c r="AN48" s="206"/>
      <c r="AO48" s="206"/>
      <c r="AP48" s="211"/>
      <c r="AQ48" s="211"/>
      <c r="AR48" s="211"/>
      <c r="AS48" s="211"/>
      <c r="AT48" s="211"/>
      <c r="AU48" s="211"/>
      <c r="AV48" s="211"/>
      <c r="AW48" s="211"/>
      <c r="AX48" s="211"/>
      <c r="AY48" s="211"/>
      <c r="AZ48" s="211"/>
      <c r="BA48" s="206"/>
      <c r="BB48" s="206"/>
      <c r="BC48" s="211"/>
      <c r="BD48" s="211"/>
      <c r="BE48" s="211"/>
      <c r="BF48" s="211"/>
      <c r="BG48" s="211"/>
      <c r="BH48" s="211"/>
      <c r="BI48" s="211"/>
      <c r="BJ48" s="211"/>
      <c r="BK48" s="211"/>
      <c r="BL48" s="211"/>
      <c r="BM48" s="211"/>
      <c r="BN48" s="206"/>
      <c r="BO48" s="206"/>
      <c r="BP48" s="211"/>
      <c r="BQ48" s="211"/>
      <c r="BR48" s="211"/>
      <c r="BS48" s="211"/>
      <c r="BT48" s="211"/>
      <c r="BU48" s="211"/>
      <c r="BV48" s="211"/>
      <c r="BW48" s="211"/>
      <c r="BX48" s="211"/>
      <c r="BY48" s="211"/>
      <c r="BZ48" s="211"/>
      <c r="CA48" s="206"/>
      <c r="CB48" s="206"/>
      <c r="CC48" s="211"/>
      <c r="CD48" s="211"/>
      <c r="CE48" s="211"/>
      <c r="CF48" s="211"/>
      <c r="CG48" s="211"/>
      <c r="CH48" s="211"/>
      <c r="CI48" s="211"/>
      <c r="CJ48" s="211"/>
      <c r="CK48" s="211"/>
      <c r="CL48" s="211"/>
      <c r="CM48" s="211"/>
      <c r="CN48" s="206"/>
      <c r="CO48" s="206"/>
      <c r="CP48" s="211"/>
      <c r="CQ48" s="211"/>
      <c r="CR48" s="211"/>
      <c r="CS48" s="211"/>
      <c r="CT48" s="211"/>
      <c r="CU48" s="211"/>
      <c r="CV48" s="211"/>
      <c r="CW48" s="211"/>
      <c r="CX48" s="211"/>
      <c r="CY48" s="211"/>
      <c r="CZ48" s="211"/>
      <c r="DA48" s="206"/>
      <c r="DB48" s="206"/>
      <c r="DC48" s="211"/>
      <c r="DD48" s="211"/>
      <c r="DE48" s="211"/>
      <c r="DF48" s="211"/>
      <c r="DG48" s="211"/>
      <c r="DH48" s="211"/>
      <c r="DI48" s="211"/>
      <c r="DJ48" s="211"/>
      <c r="DK48" s="211"/>
      <c r="DL48" s="211"/>
      <c r="DM48" s="211"/>
      <c r="DN48" s="206"/>
      <c r="DO48" s="206"/>
      <c r="DP48" s="211"/>
      <c r="DQ48" s="211"/>
      <c r="DR48" s="211"/>
      <c r="DS48" s="211"/>
      <c r="DT48" s="211"/>
      <c r="DU48" s="211"/>
      <c r="DV48" s="211"/>
      <c r="DW48" s="211"/>
      <c r="DX48" s="211"/>
      <c r="DY48" s="211"/>
      <c r="DZ48" s="211"/>
      <c r="EA48" s="206"/>
      <c r="EB48" s="206"/>
      <c r="EC48" s="211"/>
      <c r="ED48" s="211"/>
      <c r="EE48" s="211"/>
      <c r="EF48" s="211"/>
      <c r="EG48" s="211"/>
      <c r="EH48" s="211"/>
      <c r="EI48" s="211"/>
      <c r="EJ48" s="211"/>
      <c r="EK48" s="211"/>
      <c r="EL48" s="211"/>
      <c r="EM48" s="211"/>
      <c r="EN48" s="206"/>
      <c r="EO48" s="206"/>
      <c r="EP48" s="211"/>
      <c r="EQ48" s="211"/>
      <c r="ER48" s="211"/>
      <c r="ES48" s="211"/>
      <c r="ET48" s="211"/>
      <c r="EU48" s="211"/>
      <c r="EV48" s="211"/>
      <c r="EW48" s="211"/>
      <c r="EX48" s="211"/>
      <c r="EY48" s="211"/>
      <c r="EZ48" s="211"/>
      <c r="FA48" s="206"/>
      <c r="FB48" s="206"/>
      <c r="FC48" s="211"/>
      <c r="FD48" s="211"/>
      <c r="FE48" s="211"/>
      <c r="FF48" s="211"/>
      <c r="FG48" s="211"/>
      <c r="FH48" s="211"/>
      <c r="FI48" s="211"/>
      <c r="FJ48" s="211"/>
      <c r="FK48" s="211"/>
      <c r="FL48" s="211"/>
      <c r="FM48" s="211"/>
      <c r="FN48" s="206"/>
      <c r="FO48" s="206"/>
      <c r="FP48" s="211"/>
      <c r="FQ48" s="211"/>
      <c r="FR48" s="211"/>
      <c r="FS48" s="211"/>
      <c r="FT48" s="211"/>
      <c r="FU48" s="211"/>
      <c r="FV48" s="211"/>
      <c r="FW48" s="211"/>
      <c r="FX48" s="211"/>
      <c r="FY48" s="211"/>
      <c r="FZ48" s="211"/>
      <c r="GA48" s="206"/>
      <c r="GB48" s="206"/>
      <c r="GC48" s="211"/>
      <c r="GD48" s="211"/>
      <c r="GE48" s="211"/>
      <c r="GF48" s="211"/>
      <c r="GG48" s="211"/>
      <c r="GH48" s="211"/>
      <c r="GI48" s="211"/>
      <c r="GJ48" s="211"/>
      <c r="GK48" s="211"/>
      <c r="GL48" s="211"/>
      <c r="GM48" s="211"/>
      <c r="GN48" s="206"/>
      <c r="GO48" s="206"/>
      <c r="GP48" s="211"/>
      <c r="GQ48" s="211"/>
      <c r="GR48" s="211"/>
      <c r="GS48" s="211"/>
      <c r="GT48" s="211"/>
      <c r="GU48" s="211"/>
      <c r="GV48" s="211"/>
      <c r="GW48" s="211"/>
      <c r="GX48" s="211"/>
      <c r="GY48" s="211"/>
      <c r="GZ48" s="211"/>
      <c r="HA48" s="206"/>
      <c r="HB48" s="206"/>
      <c r="HC48" s="211"/>
      <c r="HD48" s="211"/>
      <c r="HE48" s="211"/>
      <c r="HF48" s="211"/>
      <c r="HG48" s="211"/>
      <c r="HH48" s="211"/>
      <c r="HI48" s="211"/>
      <c r="HJ48" s="211"/>
      <c r="HK48" s="211"/>
      <c r="HL48" s="211"/>
      <c r="HM48" s="211"/>
      <c r="HN48" s="206"/>
      <c r="HO48" s="206"/>
      <c r="HP48" s="211"/>
      <c r="HQ48" s="211"/>
      <c r="HR48" s="211"/>
      <c r="HS48" s="211"/>
      <c r="HT48" s="211"/>
      <c r="HU48" s="211"/>
      <c r="HV48" s="211"/>
      <c r="HW48" s="211"/>
      <c r="HX48" s="211"/>
      <c r="HY48" s="211"/>
      <c r="HZ48" s="211"/>
      <c r="IA48" s="206"/>
      <c r="IB48" s="206"/>
      <c r="IC48" s="211"/>
      <c r="ID48" s="211"/>
      <c r="IE48" s="211"/>
      <c r="IF48" s="211"/>
      <c r="IG48" s="211"/>
      <c r="IH48" s="211"/>
      <c r="II48" s="211"/>
      <c r="IJ48" s="211"/>
      <c r="IK48" s="211"/>
      <c r="IL48" s="211"/>
      <c r="IM48" s="211"/>
      <c r="IN48" s="206"/>
      <c r="IO48" s="206"/>
      <c r="IP48" s="211"/>
      <c r="IQ48" s="211"/>
      <c r="IR48" s="211"/>
      <c r="IS48" s="211"/>
      <c r="IT48" s="211"/>
      <c r="IU48" s="211"/>
      <c r="IV48" s="211"/>
    </row>
    <row r="49" spans="1:256" x14ac:dyDescent="0.2">
      <c r="A49" s="217"/>
      <c r="B49" s="218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0"/>
      <c r="O49" s="210"/>
      <c r="P49" s="221"/>
      <c r="Q49" s="221"/>
      <c r="R49" s="221"/>
      <c r="S49" s="221"/>
      <c r="T49" s="221"/>
      <c r="U49" s="221"/>
      <c r="V49" s="221"/>
      <c r="W49" s="221"/>
      <c r="X49" s="221"/>
      <c r="Y49" s="221"/>
      <c r="Z49" s="221"/>
      <c r="AA49" s="206"/>
      <c r="AB49" s="206"/>
      <c r="AC49" s="211"/>
      <c r="AD49" s="211"/>
      <c r="AE49" s="211"/>
      <c r="AF49" s="211"/>
      <c r="AG49" s="211"/>
      <c r="AH49" s="211"/>
      <c r="AI49" s="211"/>
      <c r="AJ49" s="211"/>
      <c r="AK49" s="211"/>
      <c r="AL49" s="211"/>
      <c r="AM49" s="211"/>
      <c r="AN49" s="206"/>
      <c r="AO49" s="206"/>
      <c r="AP49" s="211"/>
      <c r="AQ49" s="211"/>
      <c r="AR49" s="211"/>
      <c r="AS49" s="211"/>
      <c r="AT49" s="211"/>
      <c r="AU49" s="211"/>
      <c r="AV49" s="211"/>
      <c r="AW49" s="211"/>
      <c r="AX49" s="211"/>
      <c r="AY49" s="211"/>
      <c r="AZ49" s="211"/>
      <c r="BA49" s="206"/>
      <c r="BB49" s="206"/>
      <c r="BC49" s="211"/>
      <c r="BD49" s="211"/>
      <c r="BE49" s="211"/>
      <c r="BF49" s="211"/>
      <c r="BG49" s="211"/>
      <c r="BH49" s="211"/>
      <c r="BI49" s="211"/>
      <c r="BJ49" s="211"/>
      <c r="BK49" s="211"/>
      <c r="BL49" s="211"/>
      <c r="BM49" s="211"/>
      <c r="BN49" s="206"/>
      <c r="BO49" s="206"/>
      <c r="BP49" s="211"/>
      <c r="BQ49" s="211"/>
      <c r="BR49" s="211"/>
      <c r="BS49" s="211"/>
      <c r="BT49" s="211"/>
      <c r="BU49" s="211"/>
      <c r="BV49" s="211"/>
      <c r="BW49" s="211"/>
      <c r="BX49" s="211"/>
      <c r="BY49" s="211"/>
      <c r="BZ49" s="211"/>
      <c r="CA49" s="206"/>
      <c r="CB49" s="206"/>
      <c r="CC49" s="211"/>
      <c r="CD49" s="211"/>
      <c r="CE49" s="211"/>
      <c r="CF49" s="211"/>
      <c r="CG49" s="211"/>
      <c r="CH49" s="211"/>
      <c r="CI49" s="211"/>
      <c r="CJ49" s="211"/>
      <c r="CK49" s="211"/>
      <c r="CL49" s="211"/>
      <c r="CM49" s="211"/>
      <c r="CN49" s="206"/>
      <c r="CO49" s="206"/>
      <c r="CP49" s="211"/>
      <c r="CQ49" s="211"/>
      <c r="CR49" s="211"/>
      <c r="CS49" s="211"/>
      <c r="CT49" s="211"/>
      <c r="CU49" s="211"/>
      <c r="CV49" s="211"/>
      <c r="CW49" s="211"/>
      <c r="CX49" s="211"/>
      <c r="CY49" s="211"/>
      <c r="CZ49" s="211"/>
      <c r="DA49" s="206"/>
      <c r="DB49" s="206"/>
      <c r="DC49" s="211"/>
      <c r="DD49" s="211"/>
      <c r="DE49" s="211"/>
      <c r="DF49" s="211"/>
      <c r="DG49" s="211"/>
      <c r="DH49" s="211"/>
      <c r="DI49" s="211"/>
      <c r="DJ49" s="211"/>
      <c r="DK49" s="211"/>
      <c r="DL49" s="211"/>
      <c r="DM49" s="211"/>
      <c r="DN49" s="206"/>
      <c r="DO49" s="206"/>
      <c r="DP49" s="211"/>
      <c r="DQ49" s="211"/>
      <c r="DR49" s="211"/>
      <c r="DS49" s="211"/>
      <c r="DT49" s="211"/>
      <c r="DU49" s="211"/>
      <c r="DV49" s="211"/>
      <c r="DW49" s="211"/>
      <c r="DX49" s="211"/>
      <c r="DY49" s="211"/>
      <c r="DZ49" s="211"/>
      <c r="EA49" s="206"/>
      <c r="EB49" s="206"/>
      <c r="EC49" s="211"/>
      <c r="ED49" s="211"/>
      <c r="EE49" s="211"/>
      <c r="EF49" s="211"/>
      <c r="EG49" s="211"/>
      <c r="EH49" s="211"/>
      <c r="EI49" s="211"/>
      <c r="EJ49" s="211"/>
      <c r="EK49" s="211"/>
      <c r="EL49" s="211"/>
      <c r="EM49" s="211"/>
      <c r="EN49" s="206"/>
      <c r="EO49" s="206"/>
      <c r="EP49" s="211"/>
      <c r="EQ49" s="211"/>
      <c r="ER49" s="211"/>
      <c r="ES49" s="211"/>
      <c r="ET49" s="211"/>
      <c r="EU49" s="211"/>
      <c r="EV49" s="211"/>
      <c r="EW49" s="211"/>
      <c r="EX49" s="211"/>
      <c r="EY49" s="211"/>
      <c r="EZ49" s="211"/>
      <c r="FA49" s="206"/>
      <c r="FB49" s="206"/>
      <c r="FC49" s="211"/>
      <c r="FD49" s="211"/>
      <c r="FE49" s="211"/>
      <c r="FF49" s="211"/>
      <c r="FG49" s="211"/>
      <c r="FH49" s="211"/>
      <c r="FI49" s="211"/>
      <c r="FJ49" s="211"/>
      <c r="FK49" s="211"/>
      <c r="FL49" s="211"/>
      <c r="FM49" s="211"/>
      <c r="FN49" s="206"/>
      <c r="FO49" s="206"/>
      <c r="FP49" s="211"/>
      <c r="FQ49" s="211"/>
      <c r="FR49" s="211"/>
      <c r="FS49" s="211"/>
      <c r="FT49" s="211"/>
      <c r="FU49" s="211"/>
      <c r="FV49" s="211"/>
      <c r="FW49" s="211"/>
      <c r="FX49" s="211"/>
      <c r="FY49" s="211"/>
      <c r="FZ49" s="211"/>
      <c r="GA49" s="206"/>
      <c r="GB49" s="206"/>
      <c r="GC49" s="211"/>
      <c r="GD49" s="211"/>
      <c r="GE49" s="211"/>
      <c r="GF49" s="211"/>
      <c r="GG49" s="211"/>
      <c r="GH49" s="211"/>
      <c r="GI49" s="211"/>
      <c r="GJ49" s="211"/>
      <c r="GK49" s="211"/>
      <c r="GL49" s="211"/>
      <c r="GM49" s="211"/>
      <c r="GN49" s="206"/>
      <c r="GO49" s="206"/>
      <c r="GP49" s="211"/>
      <c r="GQ49" s="211"/>
      <c r="GR49" s="211"/>
      <c r="GS49" s="211"/>
      <c r="GT49" s="211"/>
      <c r="GU49" s="211"/>
      <c r="GV49" s="211"/>
      <c r="GW49" s="211"/>
      <c r="GX49" s="211"/>
      <c r="GY49" s="211"/>
      <c r="GZ49" s="211"/>
      <c r="HA49" s="206"/>
      <c r="HB49" s="206"/>
      <c r="HC49" s="211"/>
      <c r="HD49" s="211"/>
      <c r="HE49" s="211"/>
      <c r="HF49" s="211"/>
      <c r="HG49" s="211"/>
      <c r="HH49" s="211"/>
      <c r="HI49" s="211"/>
      <c r="HJ49" s="211"/>
      <c r="HK49" s="211"/>
      <c r="HL49" s="211"/>
      <c r="HM49" s="211"/>
      <c r="HN49" s="206"/>
      <c r="HO49" s="206"/>
      <c r="HP49" s="211"/>
      <c r="HQ49" s="211"/>
      <c r="HR49" s="211"/>
      <c r="HS49" s="211"/>
      <c r="HT49" s="211"/>
      <c r="HU49" s="211"/>
      <c r="HV49" s="211"/>
      <c r="HW49" s="211"/>
      <c r="HX49" s="211"/>
      <c r="HY49" s="211"/>
      <c r="HZ49" s="211"/>
      <c r="IA49" s="206"/>
      <c r="IB49" s="206"/>
      <c r="IC49" s="211"/>
      <c r="ID49" s="211"/>
      <c r="IE49" s="211"/>
      <c r="IF49" s="211"/>
      <c r="IG49" s="211"/>
      <c r="IH49" s="211"/>
      <c r="II49" s="211"/>
      <c r="IJ49" s="211"/>
      <c r="IK49" s="211"/>
      <c r="IL49" s="211"/>
      <c r="IM49" s="211"/>
      <c r="IN49" s="206"/>
      <c r="IO49" s="206"/>
      <c r="IP49" s="211"/>
      <c r="IQ49" s="211"/>
      <c r="IR49" s="211"/>
      <c r="IS49" s="211"/>
      <c r="IT49" s="211"/>
      <c r="IU49" s="211"/>
      <c r="IV49" s="211"/>
    </row>
    <row r="50" spans="1:256" x14ac:dyDescent="0.2">
      <c r="A50" s="217"/>
      <c r="B50" s="218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7"/>
      <c r="B51" s="218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7"/>
      <c r="B52" s="218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7"/>
      <c r="B53" s="218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7"/>
      <c r="B54" s="218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7"/>
      <c r="B55" s="218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7"/>
      <c r="B56" s="218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7"/>
      <c r="B57" s="218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7"/>
      <c r="B58" s="218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7"/>
      <c r="B59" s="218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 x14ac:dyDescent="0.2">
      <c r="A60" s="217"/>
      <c r="B60" s="218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 x14ac:dyDescent="0.2">
      <c r="A61" s="217"/>
      <c r="B61" s="218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 x14ac:dyDescent="0.2">
      <c r="A62" s="217"/>
      <c r="B62" s="218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 x14ac:dyDescent="0.2">
      <c r="A63" s="217"/>
      <c r="B63" s="218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 x14ac:dyDescent="0.2">
      <c r="A64" s="217"/>
      <c r="B64" s="218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 x14ac:dyDescent="0.2">
      <c r="A65" s="217"/>
      <c r="B65" s="218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 x14ac:dyDescent="0.2">
      <c r="A66" s="217"/>
      <c r="B66" s="218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 x14ac:dyDescent="0.2">
      <c r="A67" s="217"/>
      <c r="B67" s="218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 x14ac:dyDescent="0.2">
      <c r="A68" s="217"/>
      <c r="B68" s="218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 x14ac:dyDescent="0.2">
      <c r="A69" s="217"/>
      <c r="B69" s="218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 x14ac:dyDescent="0.25">
      <c r="A70" s="219"/>
      <c r="B70" s="220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7"/>
      <c r="B71" s="207"/>
      <c r="C71" s="208"/>
      <c r="D71" s="208"/>
      <c r="E71" s="208"/>
      <c r="F71" s="208"/>
      <c r="G71" s="208"/>
      <c r="H71" s="208"/>
      <c r="I71" s="208"/>
      <c r="J71" s="208"/>
      <c r="K71" s="208"/>
      <c r="L71" s="208"/>
    </row>
    <row r="72" spans="1:13" ht="12.75" x14ac:dyDescent="0.2">
      <c r="A72" s="285" t="s">
        <v>848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09" t="s">
        <v>768</v>
      </c>
      <c r="B73" s="209" t="s">
        <v>769</v>
      </c>
      <c r="C73" s="280"/>
      <c r="D73" s="280"/>
      <c r="E73" s="280"/>
      <c r="F73" s="280"/>
      <c r="G73" s="280"/>
      <c r="H73" s="280"/>
      <c r="I73" s="280"/>
      <c r="J73" s="280"/>
      <c r="K73" s="280"/>
      <c r="L73" s="280"/>
      <c r="M73" s="280"/>
    </row>
    <row r="74" spans="1:13" x14ac:dyDescent="0.2">
      <c r="A74" s="210"/>
      <c r="B74" s="210"/>
      <c r="C74" s="280"/>
      <c r="D74" s="280"/>
      <c r="E74" s="280"/>
      <c r="F74" s="280"/>
      <c r="G74" s="280"/>
      <c r="H74" s="280"/>
      <c r="I74" s="280"/>
      <c r="J74" s="280"/>
      <c r="K74" s="280"/>
      <c r="L74" s="280"/>
      <c r="M74" s="280"/>
    </row>
    <row r="75" spans="1:13" x14ac:dyDescent="0.2">
      <c r="A75" s="210"/>
      <c r="B75" s="210"/>
      <c r="C75" s="280"/>
      <c r="D75" s="280"/>
      <c r="E75" s="280"/>
      <c r="F75" s="280"/>
      <c r="G75" s="280"/>
      <c r="H75" s="280"/>
      <c r="I75" s="280"/>
      <c r="J75" s="280"/>
      <c r="K75" s="280"/>
      <c r="L75" s="280"/>
      <c r="M75" s="280"/>
    </row>
    <row r="76" spans="1:13" x14ac:dyDescent="0.2">
      <c r="A76" s="210"/>
      <c r="B76" s="210"/>
      <c r="C76" s="280"/>
      <c r="D76" s="280"/>
      <c r="E76" s="280"/>
      <c r="F76" s="280"/>
      <c r="G76" s="280"/>
      <c r="H76" s="280"/>
      <c r="I76" s="280"/>
      <c r="J76" s="280"/>
      <c r="K76" s="280"/>
      <c r="L76" s="280"/>
      <c r="M76" s="280"/>
    </row>
    <row r="77" spans="1:13" x14ac:dyDescent="0.2">
      <c r="A77" s="210"/>
      <c r="B77" s="210"/>
      <c r="C77" s="280"/>
      <c r="D77" s="280"/>
      <c r="E77" s="280"/>
      <c r="F77" s="280"/>
      <c r="G77" s="280"/>
      <c r="H77" s="280"/>
      <c r="I77" s="280"/>
      <c r="J77" s="280"/>
      <c r="K77" s="280"/>
      <c r="L77" s="280"/>
      <c r="M77" s="280"/>
    </row>
    <row r="78" spans="1:13" x14ac:dyDescent="0.2">
      <c r="A78" s="210"/>
      <c r="B78" s="210"/>
      <c r="C78" s="280"/>
      <c r="D78" s="280"/>
      <c r="E78" s="280"/>
      <c r="F78" s="280"/>
      <c r="G78" s="280"/>
      <c r="H78" s="280"/>
      <c r="I78" s="280"/>
      <c r="J78" s="280"/>
      <c r="K78" s="280"/>
      <c r="L78" s="280"/>
      <c r="M78" s="280"/>
    </row>
    <row r="79" spans="1:13" x14ac:dyDescent="0.2">
      <c r="A79" s="210"/>
      <c r="B79" s="210"/>
      <c r="C79" s="280"/>
      <c r="D79" s="280"/>
      <c r="E79" s="280"/>
      <c r="F79" s="280"/>
      <c r="G79" s="280"/>
      <c r="H79" s="280"/>
      <c r="I79" s="280"/>
      <c r="J79" s="280"/>
      <c r="K79" s="280"/>
      <c r="L79" s="280"/>
      <c r="M79" s="280"/>
    </row>
    <row r="80" spans="1:13" x14ac:dyDescent="0.2">
      <c r="A80" s="210"/>
      <c r="B80" s="210"/>
      <c r="C80" s="280"/>
      <c r="D80" s="280"/>
      <c r="E80" s="280"/>
      <c r="F80" s="280"/>
      <c r="G80" s="280"/>
      <c r="H80" s="280"/>
      <c r="I80" s="280"/>
      <c r="J80" s="280"/>
      <c r="K80" s="280"/>
      <c r="L80" s="280"/>
      <c r="M80" s="280"/>
    </row>
    <row r="81" spans="1:13" x14ac:dyDescent="0.2">
      <c r="A81" s="210"/>
      <c r="B81" s="210"/>
      <c r="C81" s="280"/>
      <c r="D81" s="280"/>
      <c r="E81" s="280"/>
      <c r="F81" s="280"/>
      <c r="G81" s="280"/>
      <c r="H81" s="280"/>
      <c r="I81" s="280"/>
      <c r="J81" s="280"/>
      <c r="K81" s="280"/>
      <c r="L81" s="280"/>
      <c r="M81" s="280"/>
    </row>
    <row r="82" spans="1:13" x14ac:dyDescent="0.2">
      <c r="A82" s="210"/>
      <c r="B82" s="210"/>
      <c r="C82" s="280"/>
      <c r="D82" s="280"/>
      <c r="E82" s="280"/>
      <c r="F82" s="280"/>
      <c r="G82" s="280"/>
      <c r="H82" s="280"/>
      <c r="I82" s="280"/>
      <c r="J82" s="280"/>
      <c r="K82" s="280"/>
      <c r="L82" s="280"/>
      <c r="M82" s="280"/>
    </row>
    <row r="83" spans="1:13" x14ac:dyDescent="0.2">
      <c r="A83" s="210"/>
      <c r="B83" s="210"/>
      <c r="C83" s="280"/>
      <c r="D83" s="280"/>
      <c r="E83" s="280"/>
      <c r="F83" s="280"/>
      <c r="G83" s="280"/>
      <c r="H83" s="280"/>
      <c r="I83" s="280"/>
      <c r="J83" s="280"/>
      <c r="K83" s="280"/>
      <c r="L83" s="280"/>
      <c r="M83" s="280"/>
    </row>
    <row r="84" spans="1:13" x14ac:dyDescent="0.2">
      <c r="A84" s="210"/>
      <c r="B84" s="210"/>
      <c r="C84" s="280"/>
      <c r="D84" s="280"/>
      <c r="E84" s="280"/>
      <c r="F84" s="280"/>
      <c r="G84" s="280"/>
      <c r="H84" s="280"/>
      <c r="I84" s="280"/>
      <c r="J84" s="280"/>
      <c r="K84" s="280"/>
      <c r="L84" s="280"/>
      <c r="M84" s="280"/>
    </row>
    <row r="85" spans="1:13" x14ac:dyDescent="0.2">
      <c r="A85" s="210"/>
      <c r="B85" s="210"/>
      <c r="C85" s="280"/>
      <c r="D85" s="280"/>
      <c r="E85" s="280"/>
      <c r="F85" s="280"/>
      <c r="G85" s="280"/>
      <c r="H85" s="280"/>
      <c r="I85" s="280"/>
      <c r="J85" s="280"/>
      <c r="K85" s="280"/>
      <c r="L85" s="280"/>
      <c r="M85" s="280"/>
    </row>
    <row r="86" spans="1:13" x14ac:dyDescent="0.2">
      <c r="A86" s="210"/>
      <c r="B86" s="210"/>
      <c r="C86" s="280"/>
      <c r="D86" s="280"/>
      <c r="E86" s="280"/>
      <c r="F86" s="280"/>
      <c r="G86" s="280"/>
      <c r="H86" s="280"/>
      <c r="I86" s="280"/>
      <c r="J86" s="280"/>
      <c r="K86" s="280"/>
      <c r="L86" s="280"/>
      <c r="M86" s="280"/>
    </row>
    <row r="87" spans="1:13" x14ac:dyDescent="0.2">
      <c r="A87" s="210"/>
      <c r="B87" s="210"/>
      <c r="C87" s="280"/>
      <c r="D87" s="280"/>
      <c r="E87" s="280"/>
      <c r="F87" s="280"/>
      <c r="G87" s="280"/>
      <c r="H87" s="280"/>
      <c r="I87" s="280"/>
      <c r="J87" s="280"/>
      <c r="K87" s="280"/>
      <c r="L87" s="280"/>
      <c r="M87" s="280"/>
    </row>
    <row r="88" spans="1:13" x14ac:dyDescent="0.2">
      <c r="A88" s="210"/>
      <c r="B88" s="210"/>
      <c r="C88" s="280"/>
      <c r="D88" s="280"/>
      <c r="E88" s="280"/>
      <c r="F88" s="280"/>
      <c r="G88" s="280"/>
      <c r="H88" s="280"/>
      <c r="I88" s="280"/>
      <c r="J88" s="280"/>
      <c r="K88" s="280"/>
      <c r="L88" s="280"/>
      <c r="M88" s="280"/>
    </row>
    <row r="89" spans="1:13" x14ac:dyDescent="0.2">
      <c r="A89" s="210"/>
      <c r="B89" s="210"/>
      <c r="C89" s="280"/>
      <c r="D89" s="280"/>
      <c r="E89" s="280"/>
      <c r="F89" s="280"/>
      <c r="G89" s="280"/>
      <c r="H89" s="280"/>
      <c r="I89" s="280"/>
      <c r="J89" s="280"/>
      <c r="K89" s="280"/>
      <c r="L89" s="280"/>
      <c r="M89" s="280"/>
    </row>
    <row r="90" spans="1:13" x14ac:dyDescent="0.2">
      <c r="A90" s="210"/>
      <c r="B90" s="210"/>
      <c r="C90" s="280"/>
      <c r="D90" s="280"/>
      <c r="E90" s="280"/>
      <c r="F90" s="280"/>
      <c r="G90" s="280"/>
      <c r="H90" s="280"/>
      <c r="I90" s="280"/>
      <c r="J90" s="280"/>
      <c r="K90" s="280"/>
      <c r="L90" s="280"/>
      <c r="M90" s="280"/>
    </row>
  </sheetData>
  <sheetProtection password="BB0A" sheet="1" objects="1" scenarios="1"/>
  <mergeCells count="223">
    <mergeCell ref="BC40:BM40"/>
    <mergeCell ref="BP40:BZ40"/>
    <mergeCell ref="P40:Z40"/>
    <mergeCell ref="AC40:AM40"/>
    <mergeCell ref="DC40:DM40"/>
    <mergeCell ref="EP40:EZ40"/>
    <mergeCell ref="GC40:GM40"/>
    <mergeCell ref="GP40:GZ40"/>
    <mergeCell ref="EC40:EM40"/>
    <mergeCell ref="DP40:DZ40"/>
    <mergeCell ref="CC40:CM40"/>
    <mergeCell ref="CP40:CZ40"/>
    <mergeCell ref="IP40:IV40"/>
    <mergeCell ref="HP40:HZ40"/>
    <mergeCell ref="IC40:IM40"/>
    <mergeCell ref="FC40:FM40"/>
    <mergeCell ref="FP40:FZ40"/>
    <mergeCell ref="HC40:HM40"/>
    <mergeCell ref="IP38:IV38"/>
    <mergeCell ref="HP38:HZ38"/>
    <mergeCell ref="IP39:IV39"/>
    <mergeCell ref="FC39:FM39"/>
    <mergeCell ref="FP39:FZ39"/>
    <mergeCell ref="GP39:GZ39"/>
    <mergeCell ref="IC39:IM39"/>
    <mergeCell ref="IC32:IM32"/>
    <mergeCell ref="IP32:IV32"/>
    <mergeCell ref="EP38:EZ38"/>
    <mergeCell ref="FC38:FM38"/>
    <mergeCell ref="FP38:FZ38"/>
    <mergeCell ref="GC38:GM38"/>
    <mergeCell ref="GP38:GZ38"/>
    <mergeCell ref="IC38:IM38"/>
    <mergeCell ref="EC39:EM39"/>
    <mergeCell ref="EP39:EZ39"/>
    <mergeCell ref="DC38:DM38"/>
    <mergeCell ref="BC32:BM32"/>
    <mergeCell ref="CP32:CZ32"/>
    <mergeCell ref="AP39:AZ39"/>
    <mergeCell ref="HP39:HZ39"/>
    <mergeCell ref="BP39:BZ39"/>
    <mergeCell ref="CC39:CM39"/>
    <mergeCell ref="CP39:CZ39"/>
    <mergeCell ref="HC39:HM39"/>
    <mergeCell ref="DC39:DM39"/>
    <mergeCell ref="DP32:DZ32"/>
    <mergeCell ref="HC38:HM38"/>
    <mergeCell ref="DP38:DZ38"/>
    <mergeCell ref="EC38:EM38"/>
    <mergeCell ref="DP39:DZ39"/>
    <mergeCell ref="GC39:GM39"/>
    <mergeCell ref="EC30:EM30"/>
    <mergeCell ref="EP30:EZ30"/>
    <mergeCell ref="EC32:EM32"/>
    <mergeCell ref="EP32:EZ32"/>
    <mergeCell ref="HC30:HM30"/>
    <mergeCell ref="GC30:GM30"/>
    <mergeCell ref="HC31:HM31"/>
    <mergeCell ref="GP30:GZ30"/>
    <mergeCell ref="HC32:HM32"/>
    <mergeCell ref="GC32:GM32"/>
    <mergeCell ref="GP32:GZ32"/>
    <mergeCell ref="FC32:FM32"/>
    <mergeCell ref="FP32:FZ32"/>
    <mergeCell ref="P39:Z39"/>
    <mergeCell ref="AC39:AM39"/>
    <mergeCell ref="BC31:BM31"/>
    <mergeCell ref="CP31:CZ31"/>
    <mergeCell ref="BP32:BZ32"/>
    <mergeCell ref="FP29:FZ29"/>
    <mergeCell ref="GC29:GM29"/>
    <mergeCell ref="CC29:CM29"/>
    <mergeCell ref="AC29:AM29"/>
    <mergeCell ref="P30:Z30"/>
    <mergeCell ref="AC30:AM30"/>
    <mergeCell ref="CP30:CZ30"/>
    <mergeCell ref="BC39:BM39"/>
    <mergeCell ref="BP31:BZ31"/>
    <mergeCell ref="CC31:CM31"/>
    <mergeCell ref="BP38:BZ38"/>
    <mergeCell ref="CC32:CM32"/>
    <mergeCell ref="CC30:CM30"/>
    <mergeCell ref="CP38:CZ38"/>
    <mergeCell ref="BC38:BM38"/>
    <mergeCell ref="CC38:CM38"/>
    <mergeCell ref="FC30:FM30"/>
    <mergeCell ref="FP30:FZ30"/>
    <mergeCell ref="FC31:FM31"/>
    <mergeCell ref="AP30:AZ30"/>
    <mergeCell ref="C41:M41"/>
    <mergeCell ref="C33:M33"/>
    <mergeCell ref="C37:M37"/>
    <mergeCell ref="AP40:AZ40"/>
    <mergeCell ref="P38:Z38"/>
    <mergeCell ref="IC29:IM29"/>
    <mergeCell ref="HC29:HM29"/>
    <mergeCell ref="IC31:IM31"/>
    <mergeCell ref="BP29:BZ29"/>
    <mergeCell ref="BC30:BM30"/>
    <mergeCell ref="BP30:BZ30"/>
    <mergeCell ref="P32:Z32"/>
    <mergeCell ref="AC32:AM32"/>
    <mergeCell ref="AP32:AZ32"/>
    <mergeCell ref="AP29:AZ29"/>
    <mergeCell ref="C32:M32"/>
    <mergeCell ref="CP29:CZ29"/>
    <mergeCell ref="BC29:BM29"/>
    <mergeCell ref="P31:Z31"/>
    <mergeCell ref="AC31:AM31"/>
    <mergeCell ref="AP31:AZ31"/>
    <mergeCell ref="AC38:AM38"/>
    <mergeCell ref="AP38:AZ38"/>
    <mergeCell ref="IP31:IV31"/>
    <mergeCell ref="IP29:IV29"/>
    <mergeCell ref="IC30:IM30"/>
    <mergeCell ref="IP30:IV30"/>
    <mergeCell ref="HP31:HZ31"/>
    <mergeCell ref="HP30:HZ30"/>
    <mergeCell ref="EC29:EM29"/>
    <mergeCell ref="EP29:EZ29"/>
    <mergeCell ref="DC32:DM32"/>
    <mergeCell ref="DC29:DM29"/>
    <mergeCell ref="EC31:EM31"/>
    <mergeCell ref="EP31:EZ31"/>
    <mergeCell ref="DC31:DM31"/>
    <mergeCell ref="DP31:DZ31"/>
    <mergeCell ref="DP29:DZ29"/>
    <mergeCell ref="DC30:DM30"/>
    <mergeCell ref="FC29:FM29"/>
    <mergeCell ref="DP30:DZ30"/>
    <mergeCell ref="GP29:GZ29"/>
    <mergeCell ref="HP29:HZ29"/>
    <mergeCell ref="FP31:FZ31"/>
    <mergeCell ref="GC31:GM31"/>
    <mergeCell ref="GP31:GZ31"/>
    <mergeCell ref="HP32:HZ32"/>
    <mergeCell ref="P29:Z29"/>
    <mergeCell ref="C8:M8"/>
    <mergeCell ref="C13:M13"/>
    <mergeCell ref="C9:M9"/>
    <mergeCell ref="C10:M10"/>
    <mergeCell ref="C29:M29"/>
    <mergeCell ref="C25:M25"/>
    <mergeCell ref="C20:M20"/>
    <mergeCell ref="C18:M18"/>
    <mergeCell ref="C21:M21"/>
    <mergeCell ref="C22:M22"/>
    <mergeCell ref="C23:M23"/>
    <mergeCell ref="C24:M24"/>
    <mergeCell ref="C17:M17"/>
    <mergeCell ref="C27:M27"/>
    <mergeCell ref="C19:M19"/>
    <mergeCell ref="A1:I1"/>
    <mergeCell ref="C3:M3"/>
    <mergeCell ref="C4:M4"/>
    <mergeCell ref="F2:I2"/>
    <mergeCell ref="C11:M11"/>
    <mergeCell ref="C12:M12"/>
    <mergeCell ref="C14:M14"/>
    <mergeCell ref="C15:M15"/>
    <mergeCell ref="C16:M16"/>
    <mergeCell ref="A2:E2"/>
    <mergeCell ref="C5:M5"/>
    <mergeCell ref="C6:M6"/>
    <mergeCell ref="C7:M7"/>
    <mergeCell ref="C52:M52"/>
    <mergeCell ref="C50:M50"/>
    <mergeCell ref="C63:M63"/>
    <mergeCell ref="C64:M64"/>
    <mergeCell ref="C65:M65"/>
    <mergeCell ref="C56:M56"/>
    <mergeCell ref="C62:M62"/>
    <mergeCell ref="C79:M79"/>
    <mergeCell ref="C80:M80"/>
    <mergeCell ref="C75:M75"/>
    <mergeCell ref="C67:M67"/>
    <mergeCell ref="C68:M68"/>
    <mergeCell ref="C69:M69"/>
    <mergeCell ref="C70:M70"/>
    <mergeCell ref="A72:E72"/>
    <mergeCell ref="C73:M73"/>
    <mergeCell ref="C74:M74"/>
    <mergeCell ref="C49:M49"/>
    <mergeCell ref="C51:M51"/>
    <mergeCell ref="C26:M26"/>
    <mergeCell ref="C28:M28"/>
    <mergeCell ref="C34:M34"/>
    <mergeCell ref="C35:M35"/>
    <mergeCell ref="C30:M30"/>
    <mergeCell ref="C31:M31"/>
    <mergeCell ref="C36:M36"/>
    <mergeCell ref="C38:M38"/>
    <mergeCell ref="C39:M39"/>
    <mergeCell ref="C40:M40"/>
    <mergeCell ref="C47:M47"/>
    <mergeCell ref="C48:M48"/>
    <mergeCell ref="C42:M42"/>
    <mergeCell ref="C46:M46"/>
    <mergeCell ref="C44:M44"/>
    <mergeCell ref="C45:M45"/>
    <mergeCell ref="C43:M43"/>
    <mergeCell ref="C89:M89"/>
    <mergeCell ref="C90:M90"/>
    <mergeCell ref="C61:M61"/>
    <mergeCell ref="C53:M53"/>
    <mergeCell ref="C54:M54"/>
    <mergeCell ref="C55:M55"/>
    <mergeCell ref="C60:M60"/>
    <mergeCell ref="C58:M58"/>
    <mergeCell ref="C76:M76"/>
    <mergeCell ref="C66:M66"/>
    <mergeCell ref="C87:M87"/>
    <mergeCell ref="C88:M88"/>
    <mergeCell ref="C57:M57"/>
    <mergeCell ref="C59:M59"/>
    <mergeCell ref="C77:M77"/>
    <mergeCell ref="C78:M78"/>
    <mergeCell ref="C83:M83"/>
    <mergeCell ref="C84:M84"/>
    <mergeCell ref="C85:M85"/>
    <mergeCell ref="C86:M86"/>
    <mergeCell ref="C82:M82"/>
    <mergeCell ref="C81:M81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2013-10-03T16:55:15Z</cp:lastPrinted>
  <dcterms:created xsi:type="dcterms:W3CDTF">1997-12-04T19:04:30Z</dcterms:created>
  <dcterms:modified xsi:type="dcterms:W3CDTF">2013-12-05T18:57:32Z</dcterms:modified>
</cp:coreProperties>
</file>