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C10" i="10" s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C102" i="2" s="1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F191" i="1" s="1"/>
  <c r="G187" i="1"/>
  <c r="H187" i="1"/>
  <c r="I187" i="1"/>
  <c r="F210" i="1"/>
  <c r="F256" i="1" s="1"/>
  <c r="F270" i="1" s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J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F475" i="1" s="1"/>
  <c r="H621" i="1" s="1"/>
  <c r="G469" i="1"/>
  <c r="H469" i="1"/>
  <c r="I469" i="1"/>
  <c r="J469" i="1"/>
  <c r="F473" i="1"/>
  <c r="G473" i="1"/>
  <c r="H473" i="1"/>
  <c r="I473" i="1"/>
  <c r="I475" i="1" s="1"/>
  <c r="H624" i="1" s="1"/>
  <c r="J624" i="1" s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J635" i="1" s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K256" i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E18" i="2"/>
  <c r="D17" i="13"/>
  <c r="C17" i="13" s="1"/>
  <c r="D6" i="13"/>
  <c r="C6" i="13" s="1"/>
  <c r="E8" i="13"/>
  <c r="C8" i="13" s="1"/>
  <c r="G158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640" i="1"/>
  <c r="K604" i="1"/>
  <c r="G647" i="1" s="1"/>
  <c r="J570" i="1"/>
  <c r="K570" i="1"/>
  <c r="L432" i="1"/>
  <c r="L418" i="1"/>
  <c r="I168" i="1"/>
  <c r="H168" i="1"/>
  <c r="G551" i="1"/>
  <c r="E50" i="2"/>
  <c r="J642" i="1"/>
  <c r="J475" i="1"/>
  <c r="H625" i="1" s="1"/>
  <c r="H475" i="1"/>
  <c r="H623" i="1" s="1"/>
  <c r="J623" i="1" s="1"/>
  <c r="G475" i="1"/>
  <c r="H622" i="1" s="1"/>
  <c r="G337" i="1"/>
  <c r="G351" i="1" s="1"/>
  <c r="F168" i="1"/>
  <c r="J139" i="1"/>
  <c r="F570" i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C137" i="2" s="1"/>
  <c r="A13" i="12"/>
  <c r="F22" i="13"/>
  <c r="C22" i="13" s="1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G36" i="2"/>
  <c r="L564" i="1"/>
  <c r="G544" i="1"/>
  <c r="L544" i="1"/>
  <c r="H544" i="1"/>
  <c r="K550" i="1"/>
  <c r="C16" i="13"/>
  <c r="H33" i="13"/>
  <c r="J616" i="1" l="1"/>
  <c r="G622" i="1"/>
  <c r="K551" i="1"/>
  <c r="J638" i="1"/>
  <c r="K270" i="1"/>
  <c r="H256" i="1"/>
  <c r="H270" i="1" s="1"/>
  <c r="F659" i="1"/>
  <c r="F663" i="1" s="1"/>
  <c r="F666" i="1" s="1"/>
  <c r="L256" i="1"/>
  <c r="L270" i="1" s="1"/>
  <c r="G631" i="1" s="1"/>
  <c r="J631" i="1" s="1"/>
  <c r="C127" i="2"/>
  <c r="E33" i="13"/>
  <c r="D35" i="13" s="1"/>
  <c r="F671" i="1"/>
  <c r="C4" i="10" s="1"/>
  <c r="C90" i="2"/>
  <c r="C80" i="2"/>
  <c r="J622" i="1"/>
  <c r="G621" i="1"/>
  <c r="J621" i="1" s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I659" i="1"/>
  <c r="J192" i="1"/>
  <c r="G645" i="1" s="1"/>
  <c r="F103" i="2"/>
  <c r="H192" i="1"/>
  <c r="G628" i="1" s="1"/>
  <c r="J628" i="1" s="1"/>
  <c r="G168" i="1"/>
  <c r="C39" i="10" s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H645" i="1" l="1"/>
  <c r="G630" i="1"/>
  <c r="J630" i="1" s="1"/>
  <c r="I663" i="1"/>
  <c r="I671" i="1" s="1"/>
  <c r="C7" i="10" s="1"/>
  <c r="D33" i="13"/>
  <c r="D36" i="13" s="1"/>
  <c r="J645" i="1"/>
  <c r="G625" i="1"/>
  <c r="J625" i="1" s="1"/>
  <c r="J51" i="1"/>
  <c r="H620" i="1" s="1"/>
  <c r="J620" i="1" s="1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D28" i="10"/>
  <c r="D76" i="2"/>
  <c r="D77" i="2" s="1"/>
  <c r="D80" i="2" s="1"/>
  <c r="D103" i="2" s="1"/>
  <c r="G135" i="1"/>
  <c r="G139" i="1"/>
  <c r="C38" i="10" s="1"/>
  <c r="D38" i="10" l="1"/>
  <c r="C41" i="10"/>
  <c r="G192" i="1"/>
  <c r="G627" i="1" s="1"/>
  <c r="H655" i="1" l="1"/>
  <c r="J627" i="1"/>
  <c r="D36" i="10"/>
  <c r="D40" i="10"/>
  <c r="D35" i="10"/>
  <c r="D39" i="10"/>
  <c r="D37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<sst xmlns="http://schemas.openxmlformats.org/spreadsheetml/2006/main" count="3946" uniqueCount="910">
  <si>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</si>
  <si>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</si>
  <si>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</si>
  <si>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</si>
  <si>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</si>
  <si>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</si>
  <si>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</si>
  <si>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</si>
  <si>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</si>
  <si>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</si>
  <si>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</si>
  <si>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</si>
  <si>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</si>
  <si>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</si>
  <si>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</si>
  <si>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</si>
  <si>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</si>
  <si>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</si>
  <si>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</si>
  <si>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</si>
  <si>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</si>
  <si>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</si>
  <si>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</si>
  <si>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</si>
  <si>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</si>
  <si>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</si>
  <si>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</si>
  <si>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</si>
  <si>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</si>
  <si>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</si>
  <si>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</si>
  <si>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</si>
  <si>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</si>
  <si>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</si>
  <si>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</si>
  <si>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</si>
  <si>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</si>
  <si>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</si>
  <si>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</si>
  <si>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</si>
  <si>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</si>
  <si>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</si>
  <si>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</si>
  <si>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</si>
  <si>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</si>
  <si>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</si>
  <si>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</si>
  <si>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</si>
  <si>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</si>
  <si>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</si>
  <si>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</si>
  <si>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</si>
  <si>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</si>
  <si>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</si>
  <si>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</si>
  <si>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</si>
  <si>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</si>
  <si>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</si>
  <si>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</si>
  <si>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</si>
  <si>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</si>
  <si>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</si>
  <si>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</si>
  <si>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</si>
  <si>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</si>
  <si>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</si>
  <si>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</si>
  <si>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</si>
  <si>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</si>
  <si>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</si>
  <si>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</si>
  <si>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</si>
  <si>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</si>
  <si>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</si>
  <si>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</si>
  <si>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</si>
  <si>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</si>
  <si>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</si>
  <si>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</si>
  <si>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</si>
  <si>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</si>
  <si>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</si>
  <si>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</si>
  <si>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</si>
  <si>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</si>
  <si>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</si>
  <si>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</si>
  <si>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</si>
  <si>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</si>
  <si>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</si>
  <si>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</si>
  <si>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</si>
  <si>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</si>
  <si>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</si>
  <si>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</si>
  <si>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</si>
  <si>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</si>
  <si>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</si>
  <si>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</si>
  <si>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</si>
  <si>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</si>
  <si>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</si>
  <si>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</si>
  <si>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</si>
  <si>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</si>
  <si>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</si>
  <si>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</si>
  <si>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</si>
  <si>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</si>
  <si>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</si>
  <si>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</si>
  <si>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</si>
  <si>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</si>
  <si>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</si>
  <si>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</si>
  <si>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</si>
  <si>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</si>
  <si>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</si>
  <si>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</si>
  <si>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</si>
  <si>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</si>
  <si>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</si>
  <si>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</si>
  <si>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</si>
  <si>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</si>
  <si>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</si>
  <si>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</si>
  <si>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</si>
  <si>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</si>
  <si>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</si>
  <si>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</si>
  <si>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</si>
  <si>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</si>
  <si>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</si>
  <si>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</si>
  <si>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</si>
  <si>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</si>
  <si>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</si>
  <si>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</si>
  <si>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</si>
  <si>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</si>
  <si>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</si>
  <si>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</si>
  <si>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</si>
  <si>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</si>
  <si>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</si>
  <si>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</si>
  <si>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</si>
  <si>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</si>
  <si>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</si>
  <si>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</si>
  <si>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</si>
  <si>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</si>
  <si>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</si>
  <si>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</si>
  <si>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</si>
  <si>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</si>
  <si>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</si>
  <si>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</si>
  <si>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</si>
  <si>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</si>
  <si>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</si>
  <si>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</si>
  <si>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</si>
  <si>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</si>
  <si>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</si>
  <si>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</si>
  <si>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</si>
  <si>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</si>
  <si>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</si>
  <si>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</si>
  <si>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</si>
  <si>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</si>
  <si>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</si>
  <si>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</si>
  <si>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</si>
  <si>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</si>
  <si>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</si>
  <si>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</si>
  <si>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</si>
  <si>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</si>
  <si>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</si>
  <si>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</si>
  <si>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</si>
  <si>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</si>
  <si>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</si>
  <si>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</si>
  <si>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</si>
  <si>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</si>
  <si>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</si>
  <si>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</si>
  <si>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</si>
  <si>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</si>
  <si>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</si>
  <si>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</si>
  <si>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</si>
  <si>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</si>
  <si>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</si>
  <si>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</si>
  <si>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</si>
  <si>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</si>
  <si>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</si>
  <si>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</si>
  <si>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</si>
  <si>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</si>
  <si>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</si>
  <si>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</si>
  <si>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</si>
  <si>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</si>
  <si>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</si>
  <si>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</si>
  <si>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</si>
  <si>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</si>
  <si>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</si>
  <si>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</si>
  <si>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</si>
  <si>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</si>
  <si>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</si>
  <si>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</si>
  <si>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</si>
  <si>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</si>
  <si>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</si>
  <si>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</si>
  <si>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</si>
  <si>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</si>
  <si>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</si>
  <si>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</si>
  <si>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</si>
  <si>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</si>
  <si>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</si>
  <si>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</si>
  <si>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</si>
  <si>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</si>
  <si>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</si>
  <si>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</si>
  <si>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</si>
  <si>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</si>
  <si>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</si>
  <si>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</si>
  <si>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</si>
  <si>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</si>
  <si>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</si>
  <si>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</si>
  <si>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</si>
  <si>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</si>
  <si>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</si>
  <si>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</si>
  <si>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</si>
  <si>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</si>
  <si>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</si>
  <si>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</si>
  <si>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</si>
  <si>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</si>
  <si>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</si>
  <si>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</si>
  <si>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</si>
  <si>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</si>
  <si>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</si>
  <si>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</si>
  <si>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</si>
  <si>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</si>
  <si>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</si>
  <si>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</si>
  <si>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</si>
  <si>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</si>
  <si>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</si>
  <si>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</si>
  <si>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</si>
  <si>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</si>
  <si>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</si>
  <si>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</si>
  <si>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</si>
  <si>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</si>
  <si>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</si>
  <si>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</si>
  <si>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</si>
  <si>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</si>
  <si>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</si>
  <si>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</si>
  <si>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</si>
  <si>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</si>
  <si>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</si>
  <si>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</si>
  <si>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</si>
  <si>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</si>
  <si>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</si>
  <si>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</si>
  <si>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</si>
  <si>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</si>
  <si>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</si>
  <si>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</si>
  <si>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</si>
  <si>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</si>
  <si>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</si>
  <si>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</si>
  <si>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</si>
  <si>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</si>
  <si>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</si>
  <si>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</si>
  <si>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</si>
  <si>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</si>
  <si>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</si>
  <si>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</si>
  <si>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</si>
  <si>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</si>
  <si>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</si>
  <si>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</si>
  <si>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</si>
  <si>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</si>
  <si>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</si>
  <si>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</si>
  <si>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</si>
  <si>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</si>
  <si>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</si>
  <si>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</si>
  <si>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</si>
  <si>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</si>
  <si>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</si>
  <si>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</si>
  <si>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</si>
  <si>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</si>
  <si>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</si>
  <si>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</si>
  <si>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</si>
  <si>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</si>
  <si>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</si>
  <si>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</si>
  <si>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</si>
  <si>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</si>
  <si>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</si>
  <si>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</si>
  <si>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</si>
  <si>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</si>
  <si>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</si>
  <si>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</si>
  <si>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</si>
  <si>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</si>
  <si>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</si>
  <si>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</si>
  <si>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</si>
  <si>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</si>
  <si>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</si>
  <si>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</si>
  <si>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</si>
  <si>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</si>
  <si>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</si>
  <si>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</si>
  <si>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</si>
  <si>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</si>
  <si>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</si>
  <si>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</si>
  <si>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</si>
  <si>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</si>
  <si>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</si>
  <si>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</si>
  <si>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</si>
  <si>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</si>
  <si>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</si>
  <si>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</si>
  <si>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</si>
  <si>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</si>
  <si>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</si>
  <si>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</si>
  <si>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</si>
  <si>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</si>
  <si>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</si>
  <si>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</si>
  <si>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</si>
  <si>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</si>
  <si>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</si>
  <si>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</si>
  <si>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</si>
  <si>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</si>
  <si>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</si>
  <si>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</si>
  <si>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</si>
  <si>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</si>
  <si>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</si>
  <si>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</si>
  <si>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</si>
  <si>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</si>
  <si>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</si>
  <si>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</si>
  <si>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</si>
  <si>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</si>
  <si>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</si>
  <si>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</si>
  <si>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</si>
  <si>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</si>
  <si>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</si>
  <si>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</si>
  <si>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</si>
  <si>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</si>
  <si>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</si>
  <si>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</si>
  <si>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</si>
  <si>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</si>
  <si>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</si>
  <si>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</si>
  <si>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</si>
  <si>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</si>
  <si>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</si>
  <si>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</si>
  <si>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</si>
  <si>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</si>
  <si>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</si>
  <si>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</si>
  <si>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</si>
  <si>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</si>
  <si>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</si>
  <si>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</si>
  <si>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</si>
  <si>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</si>
  <si>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</si>
  <si>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</si>
  <si>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</si>
  <si>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</si>
  <si>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</si>
  <si>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</si>
  <si>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</si>
  <si>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</si>
  <si>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</si>
  <si>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</si>
  <si>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</si>
  <si>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</si>
  <si>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</si>
  <si>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</si>
  <si>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</si>
  <si>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</si>
  <si>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</si>
  <si>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</si>
  <si>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</si>
  <si>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</si>
  <si>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</si>
  <si>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</si>
  <si>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</si>
  <si>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</si>
  <si>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</si>
  <si>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</si>
  <si>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</si>
  <si>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</si>
  <si>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</si>
  <si>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</si>
  <si>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</si>
  <si>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</si>
  <si>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</si>
  <si>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</si>
  <si>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</si>
  <si>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</si>
  <si>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</si>
  <si>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</si>
  <si>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</si>
  <si>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</si>
  <si>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</si>
  <si>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</si>
  <si>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</si>
  <si>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</si>
  <si>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</si>
  <si>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</si>
  <si>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</si>
  <si>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</si>
  <si>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</si>
  <si>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</si>
  <si>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</si>
  <si>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</si>
  <si>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</si>
  <si>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</si>
  <si>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</si>
  <si>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</si>
  <si>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</si>
  <si>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</si>
  <si>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</si>
  <si>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</si>
  <si>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</si>
  <si>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</si>
  <si>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</si>
  <si>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</si>
  <si>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</si>
  <si>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</si>
  <si>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</si>
  <si>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</si>
  <si>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</si>
  <si>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</si>
  <si>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</si>
  <si>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</si>
  <si>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</si>
  <si>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</si>
  <si>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</si>
  <si>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</si>
  <si>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</si>
  <si>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</si>
  <si>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</si>
  <si>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</si>
  <si>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</si>
  <si>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</si>
  <si>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</si>
  <si>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</si>
  <si>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</si>
  <si>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</si>
  <si>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</si>
  <si>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</si>
  <si>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</si>
  <si>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</si>
  <si>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</si>
  <si>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</si>
  <si>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</si>
  <si>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</si>
  <si>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</si>
  <si>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</si>
  <si>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</si>
  <si>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</si>
  <si>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</si>
  <si>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</si>
  <si>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</si>
  <si>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</si>
  <si>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</si>
  <si>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</si>
  <si>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</si>
  <si>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</si>
  <si>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</si>
  <si>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</si>
  <si>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</si>
  <si>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</si>
  <si>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</si>
  <si>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</si>
  <si>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</si>
  <si>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</si>
  <si>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</si>
  <si>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</si>
  <si>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</si>
  <si>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</si>
  <si>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</si>
  <si>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</si>
  <si>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</si>
  <si>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</si>
  <si>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</si>
  <si>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</si>
  <si>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</si>
  <si>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</si>
  <si>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</si>
  <si>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</si>
  <si>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</si>
  <si>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</si>
  <si>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</si>
  <si>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</si>
  <si>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</si>
  <si>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</si>
  <si>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</si>
  <si>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</si>
  <si>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</si>
  <si>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</si>
  <si>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</si>
  <si>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</si>
  <si>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</si>
  <si>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</si>
  <si>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</si>
  <si>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</si>
  <si>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</si>
  <si>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</si>
  <si>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</si>
  <si>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</si>
  <si>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</si>
  <si>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</si>
  <si>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</si>
  <si>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</si>
  <si>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</si>
  <si>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</si>
  <si>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</si>
  <si>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</si>
  <si>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</si>
  <si>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</si>
  <si>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</si>
  <si>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</si>
  <si>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</si>
  <si>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</si>
  <si>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</si>
  <si>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</si>
  <si>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</si>
  <si>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</si>
  <si>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</si>
  <si>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</si>
  <si>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</si>
  <si>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</si>
  <si>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</si>
  <si>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</si>
  <si>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</si>
  <si>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</si>
  <si>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</si>
  <si>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</si>
  <si>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</si>
  <si>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</si>
  <si>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</si>
  <si>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</si>
  <si>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</si>
  <si>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</si>
  <si>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</si>
  <si>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</si>
  <si>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</si>
  <si>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</si>
  <si>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</si>
  <si>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</si>
  <si>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</si>
  <si>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</si>
  <si>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</si>
  <si>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</si>
  <si>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</si>
  <si>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</si>
  <si>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</si>
  <si>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</si>
  <si>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</si>
  <si>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</si>
  <si>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</si>
  <si>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</si>
  <si>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</si>
  <si>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</si>
  <si>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</si>
  <si>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</si>
  <si>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</si>
  <si>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</si>
  <si>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</si>
  <si>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</si>
  <si>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</si>
  <si>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</si>
  <si>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</si>
  <si>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</si>
  <si>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</si>
  <si>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</si>
  <si>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</si>
  <si>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</si>
  <si>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</si>
  <si>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</si>
  <si>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</si>
  <si>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</si>
  <si>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</si>
  <si>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</si>
  <si>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</si>
  <si>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</si>
  <si>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</si>
  <si>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</si>
  <si>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</si>
  <si>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</si>
  <si>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</si>
  <si>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</si>
  <si>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</si>
  <si>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</si>
  <si>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</si>
  <si>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</si>
  <si>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</si>
  <si>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</si>
  <si>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</si>
  <si>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</si>
  <si>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</si>
  <si>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</si>
  <si>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</si>
  <si>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</si>
  <si>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</si>
  <si>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</si>
  <si>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</si>
  <si>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</si>
  <si>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</si>
  <si>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</si>
  <si>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</si>
  <si>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</si>
  <si>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</si>
  <si>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</si>
  <si>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</si>
  <si>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</si>
  <si>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</si>
  <si>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</si>
  <si>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</si>
  <si>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</si>
  <si>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</si>
  <si>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</si>
  <si>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</si>
  <si>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</si>
  <si>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</si>
  <si>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</si>
  <si>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</si>
  <si>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</si>
  <si>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</si>
  <si>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</si>
  <si>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</si>
  <si>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</si>
  <si>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</si>
  <si>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</si>
  <si>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</si>
  <si>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</si>
  <si>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</si>
  <si>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</si>
  <si>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</si>
  <si>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</si>
  <si>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</si>
  <si>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</si>
  <si>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</si>
  <si>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</si>
  <si>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</si>
  <si>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</si>
  <si>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</si>
  <si>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</si>
  <si>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</si>
  <si>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</si>
  <si>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</si>
  <si>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</si>
  <si>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</si>
  <si>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</si>
  <si>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</si>
  <si>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</si>
  <si>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</si>
  <si>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</si>
  <si>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</si>
  <si>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</si>
  <si>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</si>
  <si>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</si>
  <si>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</si>
  <si>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</si>
  <si>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</si>
  <si>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</si>
  <si>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</si>
  <si>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</si>
  <si>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</si>
  <si>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</si>
  <si>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</si>
  <si>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</si>
  <si>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</si>
  <si>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</si>
  <si>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</si>
  <si>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</si>
  <si>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</si>
  <si>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</si>
  <si>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</si>
  <si>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</si>
  <si>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</si>
  <si>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</si>
  <si>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</si>
  <si>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</si>
  <si>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</si>
  <si>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</si>
  <si>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</si>
  <si>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</si>
  <si>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</si>
  <si>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</si>
  <si>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</si>
  <si>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</si>
  <si>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</si>
  <si>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</si>
  <si>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</si>
  <si>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</si>
  <si>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</si>
  <si>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</si>
  <si>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</si>
  <si>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</si>
  <si>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</si>
  <si>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</si>
  <si>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</si>
  <si>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</si>
  <si>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</si>
  <si>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</si>
  <si>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</si>
  <si>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</si>
  <si>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</si>
  <si>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</si>
  <si>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</si>
  <si>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</si>
  <si>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</si>
  <si>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</si>
  <si>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</si>
  <si>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</si>
  <si>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</si>
  <si>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</si>
  <si>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</si>
  <si>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</si>
  <si>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</si>
  <si>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</si>
  <si>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</si>
  <si>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</si>
  <si>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</si>
  <si>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</si>
  <si>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</si>
  <si>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</si>
  <si>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</si>
  <si>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</si>
  <si>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</si>
  <si>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</si>
  <si>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</si>
  <si>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</si>
  <si>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</si>
  <si>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</si>
  <si>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</si>
  <si>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</si>
  <si>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</si>
  <si>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</si>
  <si>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</si>
  <si>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</si>
  <si>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</si>
  <si>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</si>
  <si>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</si>
  <si>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</si>
  <si>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</si>
  <si>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</si>
  <si>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</si>
  <si>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</si>
  <si>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</si>
  <si>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</si>
  <si>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</si>
  <si>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</si>
  <si>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</si>
  <si>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</si>
  <si>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</si>
  <si>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</si>
  <si>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</si>
  <si>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</si>
  <si>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</si>
  <si>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</si>
  <si>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</si>
  <si>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</si>
  <si>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</si>
  <si>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</si>
  <si>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</si>
  <si>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</si>
  <si>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</si>
  <si>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</si>
  <si>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</si>
  <si>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</si>
  <si>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</si>
  <si>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</si>
  <si>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</si>
  <si>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</si>
  <si>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</si>
  <si>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</si>
  <si>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</si>
  <si>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</si>
  <si>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</si>
  <si>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</si>
  <si>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</si>
  <si>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</si>
  <si>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</si>
  <si>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</si>
  <si>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</si>
  <si>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</si>
  <si>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</si>
  <si>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</si>
  <si>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</si>
  <si>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</si>
  <si>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</si>
  <si>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</si>
  <si>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</si>
  <si>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</si>
  <si>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</si>
  <si>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</si>
  <si>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</si>
  <si>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</si>
  <si>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</si>
  <si>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</si>
  <si>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</si>
  <si>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</si>
  <si>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</si>
  <si>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</si>
  <si>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</si>
  <si>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</si>
  <si>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</si>
  <si>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</si>
  <si>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</si>
  <si>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</si>
  <si>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</si>
  <si>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</si>
  <si>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</si>
  <si>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</si>
  <si>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</si>
  <si>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</si>
  <si>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</si>
  <si>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</si>
  <si>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</si>
  <si>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</si>
  <si>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</si>
  <si>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</si>
  <si>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</si>
  <si>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</si>
  <si>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</si>
  <si>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</si>
  <si>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</si>
  <si>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</si>
  <si>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</si>
  <si>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</si>
  <si>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</si>
  <si>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</si>
  <si>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</si>
  <si>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</si>
  <si>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</si>
  <si>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</si>
  <si>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</si>
  <si>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</si>
  <si>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</si>
  <si>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</si>
  <si>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</si>
  <si>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</si>
  <si>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</si>
  <si>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</si>
  <si>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</si>
  <si>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</si>
  <si>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</si>
  <si>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</si>
  <si>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</si>
  <si>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</si>
  <si>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</si>
  <si>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</si>
  <si>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</si>
  <si>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</si>
  <si>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</si>
  <si>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</si>
  <si>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RUMNEY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</si>
</sst>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467</v>
      </c>
      <c r="C2" s="21">
        <v>467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316802.23</v>
      </c>
      <c r="G9" s="18">
        <v>-6369.74</v>
      </c>
      <c r="H9" s="18">
        <v>0</v>
      </c>
      <c r="I9" s="18">
        <v>0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150553.04999999999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15049.69</v>
      </c>
      <c r="G13" s="18">
        <v>13860.25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2520.89</v>
      </c>
      <c r="G14" s="18">
        <v>6802.14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334372.81</v>
      </c>
      <c r="G19" s="41">
        <f>SUM(G9:G18)</f>
        <v>14292.650000000001</v>
      </c>
      <c r="H19" s="41">
        <f>SUM(H9:H18)</f>
        <v>0</v>
      </c>
      <c r="I19" s="41">
        <f>SUM(I9:I18)</f>
        <v>0</v>
      </c>
      <c r="J19" s="41">
        <f>SUM(J9:J18)</f>
        <v>150553.04999999999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119429.9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629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120058.9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150553.04999999999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130683.59</v>
      </c>
      <c r="G48" s="18">
        <v>14292.65</v>
      </c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23630.32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214313.91</v>
      </c>
      <c r="G50" s="41">
        <f>SUM(G35:G49)</f>
        <v>14292.65</v>
      </c>
      <c r="H50" s="41">
        <f>SUM(H35:H49)</f>
        <v>0</v>
      </c>
      <c r="I50" s="41">
        <f>SUM(I35:I49)</f>
        <v>0</v>
      </c>
      <c r="J50" s="41">
        <f>SUM(J35:J49)</f>
        <v>150553.04999999999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334372.81</v>
      </c>
      <c r="G51" s="41">
        <f>G50+G32</f>
        <v>14292.65</v>
      </c>
      <c r="H51" s="41">
        <f>H50+H32</f>
        <v>0</v>
      </c>
      <c r="I51" s="41">
        <f>I50+I32</f>
        <v>0</v>
      </c>
      <c r="J51" s="41">
        <f>J50+J32</f>
        <v>150553.04999999999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1551374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1551374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174.94</v>
      </c>
      <c r="G95" s="18"/>
      <c r="H95" s="18"/>
      <c r="I95" s="18"/>
      <c r="J95" s="18">
        <v>438.3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19413.64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60189.72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60364.66</v>
      </c>
      <c r="G110" s="41">
        <f>SUM(G95:G109)</f>
        <v>19413.64</v>
      </c>
      <c r="H110" s="41">
        <f>SUM(H95:H109)</f>
        <v>0</v>
      </c>
      <c r="I110" s="41">
        <f>SUM(I95:I109)</f>
        <v>0</v>
      </c>
      <c r="J110" s="41">
        <f>SUM(J95:J109)</f>
        <v>438.3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1611738.66</v>
      </c>
      <c r="G111" s="41">
        <f>G59+G110</f>
        <v>19413.64</v>
      </c>
      <c r="H111" s="41">
        <f>H59+H78+H93+H110</f>
        <v>0</v>
      </c>
      <c r="I111" s="41">
        <f>I59+I110</f>
        <v>0</v>
      </c>
      <c r="J111" s="41">
        <f>J59+J110</f>
        <v>438.3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608968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268320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877288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791.57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791.57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877288</v>
      </c>
      <c r="G139" s="41">
        <f>G120+SUM(G135:G136)</f>
        <v>791.57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16610.59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33783.07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55006.25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4414.9399999999996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55006.25</v>
      </c>
      <c r="G161" s="41">
        <f>SUM(G149:G160)</f>
        <v>33783.07</v>
      </c>
      <c r="H161" s="41">
        <f>SUM(H149:H160)</f>
        <v>21025.53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7799.14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62805.39</v>
      </c>
      <c r="G168" s="41">
        <f>G146+G161+SUM(G162:G167)</f>
        <v>33783.07</v>
      </c>
      <c r="H168" s="41">
        <f>H146+H161+SUM(H162:H167)</f>
        <v>21025.53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25324.92</v>
      </c>
      <c r="H178" s="18"/>
      <c r="I178" s="18"/>
      <c r="J178" s="18">
        <v>40000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25324.92</v>
      </c>
      <c r="H182" s="41">
        <f>SUM(H178:H181)</f>
        <v>0</v>
      </c>
      <c r="I182" s="41">
        <f>SUM(I178:I181)</f>
        <v>0</v>
      </c>
      <c r="J182" s="41">
        <f>SUM(J178:J181)</f>
        <v>40000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 t="s">
        <v>287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3100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3100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3100</v>
      </c>
      <c r="G191" s="41">
        <f>G182+SUM(G187:G190)</f>
        <v>25324.92</v>
      </c>
      <c r="H191" s="41">
        <f>+H182+SUM(H187:H190)</f>
        <v>0</v>
      </c>
      <c r="I191" s="41">
        <f>I176+I182+SUM(I187:I190)</f>
        <v>0</v>
      </c>
      <c r="J191" s="41">
        <f>J182</f>
        <v>40000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2554932.0500000003</v>
      </c>
      <c r="G192" s="47">
        <f>G111+G139+G168+G191</f>
        <v>79313.2</v>
      </c>
      <c r="H192" s="47">
        <f>H111+H139+H168+H191</f>
        <v>21025.53</v>
      </c>
      <c r="I192" s="47">
        <f>I111+I139+I168+I191</f>
        <v>0</v>
      </c>
      <c r="J192" s="47">
        <f>J111+J139+J191</f>
        <v>40438.300000000003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531635.49</v>
      </c>
      <c r="G196" s="18">
        <v>286587.84999999998</v>
      </c>
      <c r="H196" s="18">
        <v>2825</v>
      </c>
      <c r="I196" s="18">
        <v>30029.08</v>
      </c>
      <c r="J196" s="18">
        <v>12780.7</v>
      </c>
      <c r="K196" s="18">
        <v>4004</v>
      </c>
      <c r="L196" s="19">
        <f>SUM(F196:K196)</f>
        <v>867862.11999999988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210896.03</v>
      </c>
      <c r="G197" s="18">
        <v>86917.71</v>
      </c>
      <c r="H197" s="18">
        <v>127538.77</v>
      </c>
      <c r="I197" s="18">
        <v>3323.75</v>
      </c>
      <c r="J197" s="18">
        <v>1572.79</v>
      </c>
      <c r="K197" s="18"/>
      <c r="L197" s="19">
        <f>SUM(F197:K197)</f>
        <v>430249.05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14369.72</v>
      </c>
      <c r="G199" s="18">
        <v>1983.68</v>
      </c>
      <c r="H199" s="18">
        <v>25059.759999999998</v>
      </c>
      <c r="I199" s="18">
        <v>3030.19</v>
      </c>
      <c r="J199" s="18"/>
      <c r="K199" s="18"/>
      <c r="L199" s="19">
        <f>SUM(F199:K199)</f>
        <v>44443.35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36500</v>
      </c>
      <c r="G201" s="18">
        <v>26606.68</v>
      </c>
      <c r="H201" s="18">
        <v>150360.10999999999</v>
      </c>
      <c r="I201" s="18">
        <v>4489.46</v>
      </c>
      <c r="J201" s="18">
        <v>131.76</v>
      </c>
      <c r="K201" s="18">
        <v>1275</v>
      </c>
      <c r="L201" s="19">
        <f t="shared" ref="L201:L207" si="0">SUM(F201:K201)</f>
        <v>219363.00999999998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4032</v>
      </c>
      <c r="G202" s="18">
        <v>8361.58</v>
      </c>
      <c r="H202" s="18">
        <v>994.52</v>
      </c>
      <c r="I202" s="18">
        <v>2886.42</v>
      </c>
      <c r="J202" s="18"/>
      <c r="K202" s="18"/>
      <c r="L202" s="19">
        <f t="shared" si="0"/>
        <v>16274.52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5870</v>
      </c>
      <c r="G203" s="18">
        <v>420.38</v>
      </c>
      <c r="H203" s="18">
        <v>107676.05</v>
      </c>
      <c r="I203" s="18">
        <v>364.12</v>
      </c>
      <c r="J203" s="18"/>
      <c r="K203" s="18">
        <v>4935.42</v>
      </c>
      <c r="L203" s="19">
        <f t="shared" si="0"/>
        <v>119265.97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100889.64</v>
      </c>
      <c r="G204" s="18">
        <v>46369.1</v>
      </c>
      <c r="H204" s="18">
        <v>7332.62</v>
      </c>
      <c r="I204" s="18">
        <v>3884.84</v>
      </c>
      <c r="J204" s="18"/>
      <c r="K204" s="18">
        <v>1404.56</v>
      </c>
      <c r="L204" s="19">
        <f t="shared" si="0"/>
        <v>159880.75999999998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60840</v>
      </c>
      <c r="G206" s="18">
        <v>30917.17</v>
      </c>
      <c r="H206" s="18">
        <v>60694.07</v>
      </c>
      <c r="I206" s="18">
        <v>62632.639999999999</v>
      </c>
      <c r="J206" s="18">
        <v>268.98</v>
      </c>
      <c r="K206" s="18"/>
      <c r="L206" s="19">
        <f t="shared" si="0"/>
        <v>215352.86000000002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116489.86</v>
      </c>
      <c r="I207" s="18"/>
      <c r="J207" s="18"/>
      <c r="K207" s="18"/>
      <c r="L207" s="19">
        <f t="shared" si="0"/>
        <v>116489.86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965032.88</v>
      </c>
      <c r="G210" s="41">
        <f t="shared" si="1"/>
        <v>488164.14999999997</v>
      </c>
      <c r="H210" s="41">
        <f t="shared" si="1"/>
        <v>598970.76</v>
      </c>
      <c r="I210" s="41">
        <f t="shared" si="1"/>
        <v>110640.5</v>
      </c>
      <c r="J210" s="41">
        <f t="shared" si="1"/>
        <v>14754.230000000001</v>
      </c>
      <c r="K210" s="41">
        <f t="shared" si="1"/>
        <v>11618.98</v>
      </c>
      <c r="L210" s="41">
        <f t="shared" si="1"/>
        <v>2189181.5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310026.43</v>
      </c>
      <c r="I254" s="18"/>
      <c r="J254" s="18"/>
      <c r="K254" s="18"/>
      <c r="L254" s="19">
        <f t="shared" si="6"/>
        <v>310026.43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310026.43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310026.43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965032.88</v>
      </c>
      <c r="G256" s="41">
        <f t="shared" si="8"/>
        <v>488164.14999999997</v>
      </c>
      <c r="H256" s="41">
        <f t="shared" si="8"/>
        <v>908997.19</v>
      </c>
      <c r="I256" s="41">
        <f t="shared" si="8"/>
        <v>110640.5</v>
      </c>
      <c r="J256" s="41">
        <f t="shared" si="8"/>
        <v>14754.230000000001</v>
      </c>
      <c r="K256" s="41">
        <f t="shared" si="8"/>
        <v>11618.98</v>
      </c>
      <c r="L256" s="41">
        <f t="shared" si="8"/>
        <v>2499207.9300000002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25324.92</v>
      </c>
      <c r="L262" s="19">
        <f>SUM(F262:K262)</f>
        <v>25324.92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40000</v>
      </c>
      <c r="L265" s="19">
        <f t="shared" si="9"/>
        <v>40000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65324.92</v>
      </c>
      <c r="L269" s="41">
        <f t="shared" si="9"/>
        <v>65324.92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965032.88</v>
      </c>
      <c r="G270" s="42">
        <f t="shared" si="11"/>
        <v>488164.14999999997</v>
      </c>
      <c r="H270" s="42">
        <f t="shared" si="11"/>
        <v>908997.19</v>
      </c>
      <c r="I270" s="42">
        <f t="shared" si="11"/>
        <v>110640.5</v>
      </c>
      <c r="J270" s="42">
        <f t="shared" si="11"/>
        <v>14754.230000000001</v>
      </c>
      <c r="K270" s="42">
        <f t="shared" si="11"/>
        <v>76943.899999999994</v>
      </c>
      <c r="L270" s="42">
        <f t="shared" si="11"/>
        <v>2564532.85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>
        <v>21025.53</v>
      </c>
      <c r="K275" s="18"/>
      <c r="L275" s="19">
        <f>SUM(F275:K275)</f>
        <v>21025.53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21025.53</v>
      </c>
      <c r="K289" s="42">
        <f t="shared" si="13"/>
        <v>0</v>
      </c>
      <c r="L289" s="41">
        <f t="shared" si="13"/>
        <v>21025.53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21025.53</v>
      </c>
      <c r="K337" s="41">
        <f t="shared" si="20"/>
        <v>0</v>
      </c>
      <c r="L337" s="41">
        <f t="shared" si="20"/>
        <v>21025.53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21025.53</v>
      </c>
      <c r="K351" s="47">
        <f>K337+K350</f>
        <v>0</v>
      </c>
      <c r="L351" s="41">
        <f>L337+L350</f>
        <v>21025.53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79367.199999999997</v>
      </c>
      <c r="I357" s="18"/>
      <c r="J357" s="18"/>
      <c r="K357" s="18"/>
      <c r="L357" s="13">
        <f>SUM(F357:K357)</f>
        <v>79367.199999999997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79367.199999999997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79367.199999999997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>
        <v>10.85</v>
      </c>
      <c r="I386" s="18"/>
      <c r="J386" s="24" t="s">
        <v>289</v>
      </c>
      <c r="K386" s="24" t="s">
        <v>289</v>
      </c>
      <c r="L386" s="56">
        <f t="shared" ref="L386:L391" si="25">SUM(F386:K386)</f>
        <v>10.85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10.85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10.85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40000</v>
      </c>
      <c r="H395" s="18">
        <v>190.17</v>
      </c>
      <c r="I395" s="18"/>
      <c r="J395" s="24" t="s">
        <v>289</v>
      </c>
      <c r="K395" s="24" t="s">
        <v>289</v>
      </c>
      <c r="L395" s="56">
        <f t="shared" si="26"/>
        <v>40190.17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237.28</v>
      </c>
      <c r="I396" s="18"/>
      <c r="J396" s="24" t="s">
        <v>289</v>
      </c>
      <c r="K396" s="24" t="s">
        <v>289</v>
      </c>
      <c r="L396" s="56">
        <f t="shared" si="26"/>
        <v>237.28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40000</v>
      </c>
      <c r="H400" s="47">
        <f>SUM(H394:H399)</f>
        <v>427.45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40427.449999999997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40000</v>
      </c>
      <c r="H407" s="47">
        <f>H392+H400+H406</f>
        <v>438.3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40438.299999999996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150553.04999999999</v>
      </c>
      <c r="G439" s="18"/>
      <c r="H439" s="18"/>
      <c r="I439" s="56">
        <f t="shared" si="33"/>
        <v>150553.04999999999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150553.04999999999</v>
      </c>
      <c r="G445" s="13">
        <f>SUM(G438:G444)</f>
        <v>0</v>
      </c>
      <c r="H445" s="13">
        <f>SUM(H438:H444)</f>
        <v>0</v>
      </c>
      <c r="I445" s="13">
        <f>SUM(I438:I444)</f>
        <v>150553.04999999999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150553.04999999999</v>
      </c>
      <c r="G458" s="18"/>
      <c r="H458" s="18"/>
      <c r="I458" s="56">
        <f t="shared" si="34"/>
        <v>150553.04999999999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150553.04999999999</v>
      </c>
      <c r="G459" s="83">
        <f>SUM(G453:G458)</f>
        <v>0</v>
      </c>
      <c r="H459" s="83">
        <f>SUM(H453:H458)</f>
        <v>0</v>
      </c>
      <c r="I459" s="83">
        <f>SUM(I453:I458)</f>
        <v>150553.04999999999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150553.04999999999</v>
      </c>
      <c r="G460" s="42">
        <f>G451+G459</f>
        <v>0</v>
      </c>
      <c r="H460" s="42">
        <f>H451+H459</f>
        <v>0</v>
      </c>
      <c r="I460" s="42">
        <f>I451+I459</f>
        <v>150553.04999999999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223914.71</v>
      </c>
      <c r="G464" s="18">
        <v>14346.65</v>
      </c>
      <c r="H464" s="18">
        <v>0</v>
      </c>
      <c r="I464" s="18">
        <v>0</v>
      </c>
      <c r="J464" s="18">
        <v>110114.75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2554932.0499999998</v>
      </c>
      <c r="G467" s="18">
        <v>79313.2</v>
      </c>
      <c r="H467" s="18">
        <v>21025.53</v>
      </c>
      <c r="I467" s="18">
        <v>0</v>
      </c>
      <c r="J467" s="18">
        <v>40438.300000000003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2554932.0499999998</v>
      </c>
      <c r="G469" s="53">
        <f>SUM(G467:G468)</f>
        <v>79313.2</v>
      </c>
      <c r="H469" s="53">
        <f>SUM(H467:H468)</f>
        <v>21025.53</v>
      </c>
      <c r="I469" s="53">
        <f>SUM(I467:I468)</f>
        <v>0</v>
      </c>
      <c r="J469" s="53">
        <f>SUM(J467:J468)</f>
        <v>40438.300000000003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2564532.85</v>
      </c>
      <c r="G471" s="18">
        <v>79367.199999999997</v>
      </c>
      <c r="H471" s="18">
        <v>21025.53</v>
      </c>
      <c r="I471" s="18">
        <v>0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2564532.85</v>
      </c>
      <c r="G473" s="53">
        <f>SUM(G471:G472)</f>
        <v>79367.199999999997</v>
      </c>
      <c r="H473" s="53">
        <f>SUM(H471:H472)</f>
        <v>21025.53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214313.90999999968</v>
      </c>
      <c r="G475" s="53">
        <f>(G464+G469)- G473</f>
        <v>14292.649999999994</v>
      </c>
      <c r="H475" s="53">
        <f>(H464+H469)- H473</f>
        <v>0</v>
      </c>
      <c r="I475" s="53">
        <f>(I464+I469)- I473</f>
        <v>0</v>
      </c>
      <c r="J475" s="53">
        <f>(J464+J469)- J473</f>
        <v>150553.04999999999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210896.03</v>
      </c>
      <c r="G520" s="18">
        <v>86917.71</v>
      </c>
      <c r="H520" s="18">
        <v>127538.77</v>
      </c>
      <c r="I520" s="18">
        <v>3323.75</v>
      </c>
      <c r="J520" s="18">
        <v>1572.79</v>
      </c>
      <c r="K520" s="18"/>
      <c r="L520" s="88">
        <f>SUM(F520:K520)</f>
        <v>430249.05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210896.03</v>
      </c>
      <c r="G523" s="108">
        <f t="shared" ref="G523:L523" si="36">SUM(G520:G522)</f>
        <v>86917.71</v>
      </c>
      <c r="H523" s="108">
        <f t="shared" si="36"/>
        <v>127538.77</v>
      </c>
      <c r="I523" s="108">
        <f t="shared" si="36"/>
        <v>3323.75</v>
      </c>
      <c r="J523" s="108">
        <f t="shared" si="36"/>
        <v>1572.79</v>
      </c>
      <c r="K523" s="108">
        <f t="shared" si="36"/>
        <v>0</v>
      </c>
      <c r="L523" s="89">
        <f t="shared" si="36"/>
        <v>430249.05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7300</v>
      </c>
      <c r="G525" s="18">
        <v>5321.34</v>
      </c>
      <c r="H525" s="18">
        <v>103033.63</v>
      </c>
      <c r="I525" s="18">
        <v>2174.4299999999998</v>
      </c>
      <c r="J525" s="18">
        <v>137.76</v>
      </c>
      <c r="K525" s="18">
        <v>255</v>
      </c>
      <c r="L525" s="88">
        <f>SUM(F525:K525)</f>
        <v>118222.15999999999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7300</v>
      </c>
      <c r="G528" s="89">
        <f t="shared" ref="G528:L528" si="37">SUM(G525:G527)</f>
        <v>5321.34</v>
      </c>
      <c r="H528" s="89">
        <f t="shared" si="37"/>
        <v>103033.63</v>
      </c>
      <c r="I528" s="89">
        <f t="shared" si="37"/>
        <v>2174.4299999999998</v>
      </c>
      <c r="J528" s="89">
        <f t="shared" si="37"/>
        <v>137.76</v>
      </c>
      <c r="K528" s="89">
        <f t="shared" si="37"/>
        <v>255</v>
      </c>
      <c r="L528" s="89">
        <f t="shared" si="37"/>
        <v>118222.15999999999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6049.81</v>
      </c>
      <c r="G530" s="18">
        <v>2611.23</v>
      </c>
      <c r="H530" s="18">
        <v>92.51</v>
      </c>
      <c r="I530" s="18"/>
      <c r="J530" s="18"/>
      <c r="K530" s="18"/>
      <c r="L530" s="88">
        <f>SUM(F530:K530)</f>
        <v>8753.5500000000011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6049.81</v>
      </c>
      <c r="G533" s="89">
        <f t="shared" ref="G533:L533" si="38">SUM(G530:G532)</f>
        <v>2611.23</v>
      </c>
      <c r="H533" s="89">
        <f t="shared" si="38"/>
        <v>92.51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8753.5500000000011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15560</v>
      </c>
      <c r="I540" s="18"/>
      <c r="J540" s="18"/>
      <c r="K540" s="18"/>
      <c r="L540" s="88">
        <f>SUM(F540:K540)</f>
        <v>15560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15560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15560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224245.84</v>
      </c>
      <c r="G544" s="89">
        <f t="shared" ref="G544:L544" si="41">G523+G528+G533+G538+G543</f>
        <v>94850.28</v>
      </c>
      <c r="H544" s="89">
        <f t="shared" si="41"/>
        <v>246224.91000000003</v>
      </c>
      <c r="I544" s="89">
        <f t="shared" si="41"/>
        <v>5498.18</v>
      </c>
      <c r="J544" s="89">
        <f t="shared" si="41"/>
        <v>1710.55</v>
      </c>
      <c r="K544" s="89">
        <f t="shared" si="41"/>
        <v>255</v>
      </c>
      <c r="L544" s="89">
        <f t="shared" si="41"/>
        <v>572784.76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430249.05</v>
      </c>
      <c r="G548" s="87">
        <f>L525</f>
        <v>118222.15999999999</v>
      </c>
      <c r="H548" s="87">
        <f>L530</f>
        <v>8753.5500000000011</v>
      </c>
      <c r="I548" s="87">
        <f>L535</f>
        <v>0</v>
      </c>
      <c r="J548" s="87">
        <f>L540</f>
        <v>15560</v>
      </c>
      <c r="K548" s="87">
        <f>SUM(F548:J548)</f>
        <v>572784.76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430249.05</v>
      </c>
      <c r="G551" s="89">
        <f t="shared" si="42"/>
        <v>118222.15999999999</v>
      </c>
      <c r="H551" s="89">
        <f t="shared" si="42"/>
        <v>8753.5500000000011</v>
      </c>
      <c r="I551" s="89">
        <f t="shared" si="42"/>
        <v>0</v>
      </c>
      <c r="J551" s="89">
        <f t="shared" si="42"/>
        <v>15560</v>
      </c>
      <c r="K551" s="89">
        <f t="shared" si="42"/>
        <v>572784.76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7111.22</v>
      </c>
      <c r="G578" s="18"/>
      <c r="H578" s="18"/>
      <c r="I578" s="87">
        <f t="shared" si="47"/>
        <v>7111.22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86674</v>
      </c>
      <c r="G581" s="18"/>
      <c r="H581" s="18"/>
      <c r="I581" s="87">
        <f t="shared" si="47"/>
        <v>86674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 t="s">
        <v>287</v>
      </c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95529.86</v>
      </c>
      <c r="I590" s="18"/>
      <c r="J590" s="18"/>
      <c r="K590" s="104">
        <f t="shared" ref="K590:K596" si="48">SUM(H590:J590)</f>
        <v>95529.86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15560</v>
      </c>
      <c r="I591" s="18"/>
      <c r="J591" s="18"/>
      <c r="K591" s="104">
        <f t="shared" si="48"/>
        <v>15560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1640</v>
      </c>
      <c r="I593" s="18"/>
      <c r="J593" s="18"/>
      <c r="K593" s="104">
        <f t="shared" si="48"/>
        <v>1640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3760</v>
      </c>
      <c r="I594" s="18"/>
      <c r="J594" s="18"/>
      <c r="K594" s="104">
        <f t="shared" si="48"/>
        <v>3760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116489.86</v>
      </c>
      <c r="I597" s="108">
        <f>SUM(I590:I596)</f>
        <v>0</v>
      </c>
      <c r="J597" s="108">
        <f>SUM(J590:J596)</f>
        <v>0</v>
      </c>
      <c r="K597" s="108">
        <f>SUM(K590:K596)</f>
        <v>116489.86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35779.760000000002</v>
      </c>
      <c r="I603" s="18"/>
      <c r="J603" s="18"/>
      <c r="K603" s="104">
        <f>SUM(H603:J603)</f>
        <v>35779.760000000002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35779.760000000002</v>
      </c>
      <c r="I604" s="108">
        <f>SUM(I601:I603)</f>
        <v>0</v>
      </c>
      <c r="J604" s="108">
        <f>SUM(J601:J603)</f>
        <v>0</v>
      </c>
      <c r="K604" s="108">
        <f>SUM(K601:K603)</f>
        <v>35779.760000000002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1319.72</v>
      </c>
      <c r="G610" s="18">
        <v>100.96</v>
      </c>
      <c r="H610" s="18"/>
      <c r="I610" s="18"/>
      <c r="J610" s="18"/>
      <c r="K610" s="18"/>
      <c r="L610" s="88">
        <f>SUM(F610:K610)</f>
        <v>1420.68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1319.72</v>
      </c>
      <c r="G613" s="108">
        <f t="shared" si="49"/>
        <v>100.96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1420.68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334372.81</v>
      </c>
      <c r="H616" s="109">
        <f>SUM(F51)</f>
        <v>334372.81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14292.650000000001</v>
      </c>
      <c r="H617" s="109">
        <f>SUM(G51)</f>
        <v>14292.65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150553.04999999999</v>
      </c>
      <c r="H620" s="109">
        <f>SUM(J51)</f>
        <v>150553.04999999999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214313.91</v>
      </c>
      <c r="H621" s="109">
        <f>F475</f>
        <v>214313.90999999968</v>
      </c>
      <c r="I621" s="121" t="s">
        <v>101</v>
      </c>
      <c r="J621" s="109">
        <f t="shared" ref="J621:J654" si="50">G621-H621</f>
        <v>3.2014213502407074E-10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14292.65</v>
      </c>
      <c r="H622" s="109">
        <f>G475</f>
        <v>14292.649999999994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150553.04999999999</v>
      </c>
      <c r="H625" s="109">
        <f>J475</f>
        <v>150553.04999999999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2554932.0500000003</v>
      </c>
      <c r="H626" s="104">
        <f>SUM(F467)</f>
        <v>2554932.0499999998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79313.2</v>
      </c>
      <c r="H627" s="104">
        <f>SUM(G467)</f>
        <v>79313.2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21025.53</v>
      </c>
      <c r="H628" s="104">
        <f>SUM(H467)</f>
        <v>21025.53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40438.300000000003</v>
      </c>
      <c r="H630" s="104">
        <f>SUM(J467)</f>
        <v>40438.300000000003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2564532.85</v>
      </c>
      <c r="H631" s="104">
        <f>SUM(F471)</f>
        <v>2564532.85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21025.53</v>
      </c>
      <c r="H632" s="104">
        <f>SUM(H471)</f>
        <v>21025.53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79367.199999999997</v>
      </c>
      <c r="H634" s="104">
        <f>SUM(G471)</f>
        <v>79367.199999999997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40438.299999999996</v>
      </c>
      <c r="H636" s="164">
        <f>SUM(J467)</f>
        <v>40438.300000000003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150553.04999999999</v>
      </c>
      <c r="H638" s="104">
        <f>SUM(F460)</f>
        <v>150553.04999999999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150553.04999999999</v>
      </c>
      <c r="H641" s="104">
        <f>SUM(I460)</f>
        <v>150553.04999999999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438.3</v>
      </c>
      <c r="H643" s="104">
        <f>H407</f>
        <v>438.3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40000</v>
      </c>
      <c r="H644" s="104">
        <f>G407</f>
        <v>40000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40438.300000000003</v>
      </c>
      <c r="H645" s="104">
        <f>L407</f>
        <v>40438.299999999996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116489.86</v>
      </c>
      <c r="H646" s="104">
        <f>L207+L225+L243</f>
        <v>116489.86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35779.760000000002</v>
      </c>
      <c r="H647" s="104">
        <f>(J256+J337)-(J254+J335)</f>
        <v>35779.760000000002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116489.86</v>
      </c>
      <c r="H648" s="104">
        <f>H597</f>
        <v>116489.86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25324.92</v>
      </c>
      <c r="H651" s="104">
        <f>K262+K344</f>
        <v>25324.92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40000</v>
      </c>
      <c r="H654" s="104">
        <f>K265+K346</f>
        <v>40000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2289574.23</v>
      </c>
      <c r="G659" s="19">
        <f>(L228+L308+L358)</f>
        <v>0</v>
      </c>
      <c r="H659" s="19">
        <f>(L246+L327+L359)</f>
        <v>0</v>
      </c>
      <c r="I659" s="19">
        <f>SUM(F659:H659)</f>
        <v>2289574.23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19413.64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19413.64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116489.86</v>
      </c>
      <c r="G661" s="19">
        <f>(L225+L305)-(J225+J305)</f>
        <v>0</v>
      </c>
      <c r="H661" s="19">
        <f>(L243+L324)-(J243+J324)</f>
        <v>0</v>
      </c>
      <c r="I661" s="19">
        <f>SUM(F661:H661)</f>
        <v>116489.86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130985.66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130985.66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2022685.0699999998</v>
      </c>
      <c r="G663" s="19">
        <f>G659-SUM(G660:G662)</f>
        <v>0</v>
      </c>
      <c r="H663" s="19">
        <f>H659-SUM(H660:H662)</f>
        <v>0</v>
      </c>
      <c r="I663" s="19">
        <f>I659-SUM(I660:I662)</f>
        <v>2022685.0699999998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99.34</v>
      </c>
      <c r="G664" s="248"/>
      <c r="H664" s="248"/>
      <c r="I664" s="19">
        <f>SUM(F664:H664)</f>
        <v>99.34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20361.23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20361.23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20361.23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20361.23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RUMNEY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531635.49</v>
      </c>
      <c r="C9" s="229">
        <f>'DOE25'!G196+'DOE25'!G214+'DOE25'!G232+'DOE25'!G275+'DOE25'!G294+'DOE25'!G313</f>
        <v>286587.84999999998</v>
      </c>
    </row>
    <row r="10" spans="1:3" x14ac:dyDescent="0.2">
      <c r="A10" t="s">
        <v>779</v>
      </c>
      <c r="B10" s="240">
        <v>520595.09</v>
      </c>
      <c r="C10" s="240">
        <v>285529.03000000003</v>
      </c>
    </row>
    <row r="11" spans="1:3" x14ac:dyDescent="0.2">
      <c r="A11" t="s">
        <v>780</v>
      </c>
      <c r="B11" s="240">
        <v>11040.4</v>
      </c>
      <c r="C11" s="240">
        <v>1058.82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531635.49</v>
      </c>
      <c r="C13" s="231">
        <f>SUM(C10:C12)</f>
        <v>286587.85000000003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210896.03</v>
      </c>
      <c r="C18" s="229">
        <f>'DOE25'!G197+'DOE25'!G215+'DOE25'!G233+'DOE25'!G276+'DOE25'!G295+'DOE25'!G314</f>
        <v>86917.71</v>
      </c>
    </row>
    <row r="19" spans="1:3" x14ac:dyDescent="0.2">
      <c r="A19" t="s">
        <v>779</v>
      </c>
      <c r="B19" s="240">
        <v>116810</v>
      </c>
      <c r="C19" s="240">
        <v>72014.81</v>
      </c>
    </row>
    <row r="20" spans="1:3" x14ac:dyDescent="0.2">
      <c r="A20" t="s">
        <v>780</v>
      </c>
      <c r="B20" s="240">
        <v>94086.03</v>
      </c>
      <c r="C20" s="240">
        <v>14902.9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210896.03</v>
      </c>
      <c r="C22" s="231">
        <f>SUM(C19:C21)</f>
        <v>86917.709999999992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14369.72</v>
      </c>
      <c r="C36" s="235">
        <f>'DOE25'!G199+'DOE25'!G217+'DOE25'!G235+'DOE25'!G278+'DOE25'!G297+'DOE25'!G316</f>
        <v>1983.68</v>
      </c>
    </row>
    <row r="37" spans="1:3" x14ac:dyDescent="0.2">
      <c r="A37" t="s">
        <v>779</v>
      </c>
      <c r="B37" s="240">
        <v>14369.72</v>
      </c>
      <c r="C37" s="240">
        <v>1983.68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14369.72</v>
      </c>
      <c r="C40" s="231">
        <f>SUM(C37:C39)</f>
        <v>1983.68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6" activePane="bottomLeft" state="frozen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RUMNEY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1342554.52</v>
      </c>
      <c r="D5" s="20">
        <f>SUM('DOE25'!L196:L199)+SUM('DOE25'!L214:L217)+SUM('DOE25'!L232:L235)-F5-G5</f>
        <v>1324197.03</v>
      </c>
      <c r="E5" s="243"/>
      <c r="F5" s="255">
        <f>SUM('DOE25'!J196:J199)+SUM('DOE25'!J214:J217)+SUM('DOE25'!J232:J235)</f>
        <v>14353.490000000002</v>
      </c>
      <c r="G5" s="53">
        <f>SUM('DOE25'!K196:K199)+SUM('DOE25'!K214:K217)+SUM('DOE25'!K232:K235)</f>
        <v>4004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219363.00999999998</v>
      </c>
      <c r="D6" s="20">
        <f>'DOE25'!L201+'DOE25'!L219+'DOE25'!L237-F6-G6</f>
        <v>217956.24999999997</v>
      </c>
      <c r="E6" s="243"/>
      <c r="F6" s="255">
        <f>'DOE25'!J201+'DOE25'!J219+'DOE25'!J237</f>
        <v>131.76</v>
      </c>
      <c r="G6" s="53">
        <f>'DOE25'!K201+'DOE25'!K219+'DOE25'!K237</f>
        <v>1275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16274.52</v>
      </c>
      <c r="D7" s="20">
        <f>'DOE25'!L202+'DOE25'!L220+'DOE25'!L238-F7-G7</f>
        <v>16274.52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44462.09</v>
      </c>
      <c r="D8" s="243"/>
      <c r="E8" s="20">
        <f>'DOE25'!L203+'DOE25'!L221+'DOE25'!L239-F8-G8-D9-D11</f>
        <v>39526.67</v>
      </c>
      <c r="F8" s="255">
        <f>'DOE25'!J203+'DOE25'!J221+'DOE25'!J239</f>
        <v>0</v>
      </c>
      <c r="G8" s="53">
        <f>'DOE25'!K203+'DOE25'!K221+'DOE25'!K239</f>
        <v>4935.42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44980.97</v>
      </c>
      <c r="D9" s="244">
        <v>44980.97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29822.91</v>
      </c>
      <c r="D11" s="244">
        <v>29822.91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159880.75999999998</v>
      </c>
      <c r="D12" s="20">
        <f>'DOE25'!L204+'DOE25'!L222+'DOE25'!L240-F12-G12</f>
        <v>158476.19999999998</v>
      </c>
      <c r="E12" s="243"/>
      <c r="F12" s="255">
        <f>'DOE25'!J204+'DOE25'!J222+'DOE25'!J240</f>
        <v>0</v>
      </c>
      <c r="G12" s="53">
        <f>'DOE25'!K204+'DOE25'!K222+'DOE25'!K240</f>
        <v>1404.56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215352.86000000002</v>
      </c>
      <c r="D14" s="20">
        <f>'DOE25'!L206+'DOE25'!L224+'DOE25'!L242-F14-G14</f>
        <v>215083.88</v>
      </c>
      <c r="E14" s="243"/>
      <c r="F14" s="255">
        <f>'DOE25'!J206+'DOE25'!J224+'DOE25'!J242</f>
        <v>268.98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116489.86</v>
      </c>
      <c r="D15" s="20">
        <f>'DOE25'!L207+'DOE25'!L225+'DOE25'!L243-F15-G15</f>
        <v>116489.86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310026.43</v>
      </c>
      <c r="D22" s="243"/>
      <c r="E22" s="243"/>
      <c r="F22" s="255">
        <f>'DOE25'!L254+'DOE25'!L335</f>
        <v>310026.43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79367.199999999997</v>
      </c>
      <c r="D29" s="20">
        <f>'DOE25'!L357+'DOE25'!L358+'DOE25'!L359-'DOE25'!I366-F29-G29</f>
        <v>79367.199999999997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21025.53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21025.53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2202648.8199999998</v>
      </c>
      <c r="E33" s="246">
        <f>SUM(E5:E31)</f>
        <v>43526.67</v>
      </c>
      <c r="F33" s="246">
        <f>SUM(F5:F31)</f>
        <v>345806.18999999994</v>
      </c>
      <c r="G33" s="246">
        <f>SUM(G5:G31)</f>
        <v>11618.98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43526.67</v>
      </c>
      <c r="E35" s="249"/>
    </row>
    <row r="36" spans="2:8" ht="12" thickTop="1" x14ac:dyDescent="0.2">
      <c r="B36" t="s">
        <v>815</v>
      </c>
      <c r="D36" s="20">
        <f>D33</f>
        <v>2202648.8199999998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RUMNEY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316802.23</v>
      </c>
      <c r="D8" s="95">
        <f>'DOE25'!G9</f>
        <v>-6369.74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150553.04999999999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15049.69</v>
      </c>
      <c r="D12" s="95">
        <f>'DOE25'!G13</f>
        <v>13860.25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2520.89</v>
      </c>
      <c r="D13" s="95">
        <f>'DOE25'!G14</f>
        <v>6802.14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334372.81</v>
      </c>
      <c r="D18" s="41">
        <f>SUM(D8:D17)</f>
        <v>14292.650000000001</v>
      </c>
      <c r="E18" s="41">
        <f>SUM(E8:E17)</f>
        <v>0</v>
      </c>
      <c r="F18" s="41">
        <f>SUM(F8:F17)</f>
        <v>0</v>
      </c>
      <c r="G18" s="41">
        <f>SUM(G8:G17)</f>
        <v>150553.04999999999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119429.9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629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120058.9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150553.04999999999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130683.59</v>
      </c>
      <c r="D47" s="95">
        <f>'DOE25'!G48</f>
        <v>14292.65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23630.32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214313.91</v>
      </c>
      <c r="D49" s="41">
        <f>SUM(D34:D48)</f>
        <v>14292.65</v>
      </c>
      <c r="E49" s="41">
        <f>SUM(E34:E48)</f>
        <v>0</v>
      </c>
      <c r="F49" s="41">
        <f>SUM(F34:F48)</f>
        <v>0</v>
      </c>
      <c r="G49" s="41">
        <f>SUM(G34:G48)</f>
        <v>150553.04999999999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334372.81</v>
      </c>
      <c r="D50" s="41">
        <f>D49+D31</f>
        <v>14292.65</v>
      </c>
      <c r="E50" s="41">
        <f>E49+E31</f>
        <v>0</v>
      </c>
      <c r="F50" s="41">
        <f>F49+F31</f>
        <v>0</v>
      </c>
      <c r="G50" s="41">
        <f>G49+G31</f>
        <v>150553.04999999999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1551374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174.94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438.3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19413.64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60189.72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60364.66</v>
      </c>
      <c r="D61" s="130">
        <f>SUM(D56:D60)</f>
        <v>19413.64</v>
      </c>
      <c r="E61" s="130">
        <f>SUM(E56:E60)</f>
        <v>0</v>
      </c>
      <c r="F61" s="130">
        <f>SUM(F56:F60)</f>
        <v>0</v>
      </c>
      <c r="G61" s="130">
        <f>SUM(G56:G60)</f>
        <v>438.3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1611738.66</v>
      </c>
      <c r="D62" s="22">
        <f>D55+D61</f>
        <v>19413.64</v>
      </c>
      <c r="E62" s="22">
        <f>E55+E61</f>
        <v>0</v>
      </c>
      <c r="F62" s="22">
        <f>F55+F61</f>
        <v>0</v>
      </c>
      <c r="G62" s="22">
        <f>G55+G61</f>
        <v>438.3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608968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268320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877288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791.57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791.57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877288</v>
      </c>
      <c r="D80" s="130">
        <f>SUM(D78:D79)+D77+D69</f>
        <v>791.57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55006.25</v>
      </c>
      <c r="D87" s="95">
        <f>SUM('DOE25'!G152:G160)</f>
        <v>33783.07</v>
      </c>
      <c r="E87" s="95">
        <f>SUM('DOE25'!H152:H160)</f>
        <v>21025.53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7799.14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62805.39</v>
      </c>
      <c r="D90" s="131">
        <f>SUM(D84:D89)</f>
        <v>33783.07</v>
      </c>
      <c r="E90" s="131">
        <f>SUM(E84:E89)</f>
        <v>21025.53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25324.92</v>
      </c>
      <c r="E95" s="95">
        <f>'DOE25'!H178</f>
        <v>0</v>
      </c>
      <c r="F95" s="95">
        <f>'DOE25'!I178</f>
        <v>0</v>
      </c>
      <c r="G95" s="95">
        <f>'DOE25'!J178</f>
        <v>40000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 t="str">
        <f>'DOE25'!F184</f>
        <v xml:space="preserve"> 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3100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3100</v>
      </c>
      <c r="D102" s="86">
        <f>SUM(D92:D101)</f>
        <v>25324.92</v>
      </c>
      <c r="E102" s="86">
        <f>SUM(E92:E101)</f>
        <v>0</v>
      </c>
      <c r="F102" s="86">
        <f>SUM(F92:F101)</f>
        <v>0</v>
      </c>
      <c r="G102" s="86">
        <f>SUM(G92:G101)</f>
        <v>40000</v>
      </c>
    </row>
    <row r="103" spans="1:7" ht="12.75" thickTop="1" thickBot="1" x14ac:dyDescent="0.25">
      <c r="A103" s="33" t="s">
        <v>765</v>
      </c>
      <c r="C103" s="86">
        <f>C62+C80+C90+C102</f>
        <v>2554932.0500000003</v>
      </c>
      <c r="D103" s="86">
        <f>D62+D80+D90+D102</f>
        <v>79313.2</v>
      </c>
      <c r="E103" s="86">
        <f>E62+E80+E90+E102</f>
        <v>21025.53</v>
      </c>
      <c r="F103" s="86">
        <f>F62+F80+F90+F102</f>
        <v>0</v>
      </c>
      <c r="G103" s="86">
        <f>G62+G80+G102</f>
        <v>40438.300000000003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867862.11999999988</v>
      </c>
      <c r="D108" s="24" t="s">
        <v>289</v>
      </c>
      <c r="E108" s="95">
        <f>('DOE25'!L275)+('DOE25'!L294)+('DOE25'!L313)</f>
        <v>21025.53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430249.05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44443.35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1342554.52</v>
      </c>
      <c r="D114" s="86">
        <f>SUM(D108:D113)</f>
        <v>0</v>
      </c>
      <c r="E114" s="86">
        <f>SUM(E108:E113)</f>
        <v>21025.53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219363.00999999998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16274.52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119265.97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159880.75999999998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215352.86000000002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116489.86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79367.199999999997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846626.98</v>
      </c>
      <c r="D127" s="86">
        <f>SUM(D117:D126)</f>
        <v>79367.199999999997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310026.43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25324.92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10.85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40427.449999999997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-438.29999999999563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375351.35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2564532.85</v>
      </c>
      <c r="D144" s="86">
        <f>(D114+D127+D143)</f>
        <v>79367.199999999997</v>
      </c>
      <c r="E144" s="86">
        <f>(E114+E127+E143)</f>
        <v>21025.53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RUMNEY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20361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20361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888888</v>
      </c>
      <c r="D10" s="182">
        <f>ROUND((C10/$C$28)*100,1)</f>
        <v>39.200000000000003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430249</v>
      </c>
      <c r="D11" s="182">
        <f>ROUND((C11/$C$28)*100,1)</f>
        <v>19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44443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219363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16275</v>
      </c>
      <c r="D16" s="182">
        <f t="shared" si="0"/>
        <v>0.7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119266</v>
      </c>
      <c r="D17" s="182">
        <f t="shared" si="0"/>
        <v>5.3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159881</v>
      </c>
      <c r="D18" s="182">
        <f t="shared" si="0"/>
        <v>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215353</v>
      </c>
      <c r="D20" s="182">
        <f t="shared" si="0"/>
        <v>9.5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116490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59953.36</v>
      </c>
      <c r="D27" s="182">
        <f t="shared" si="0"/>
        <v>2.6</v>
      </c>
    </row>
    <row r="28" spans="1:4" x14ac:dyDescent="0.2">
      <c r="B28" s="187" t="s">
        <v>723</v>
      </c>
      <c r="C28" s="180">
        <f>SUM(C10:C27)</f>
        <v>2270161.36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310026</v>
      </c>
    </row>
    <row r="30" spans="1:4" x14ac:dyDescent="0.2">
      <c r="B30" s="187" t="s">
        <v>729</v>
      </c>
      <c r="C30" s="180">
        <f>SUM(C28:C29)</f>
        <v>2580187.36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1551374</v>
      </c>
      <c r="D35" s="182">
        <f t="shared" ref="D35:D40" si="1">ROUND((C35/$C$41)*100,1)</f>
        <v>59.5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60802.959999999963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877288</v>
      </c>
      <c r="D37" s="182">
        <f t="shared" si="1"/>
        <v>33.6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792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117614</v>
      </c>
      <c r="D39" s="182">
        <f t="shared" si="1"/>
        <v>4.5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2607870.96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RUMNEY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2013-09-03T12:45:58Z</cp:lastPrinted>
  <dcterms:created xsi:type="dcterms:W3CDTF">1997-12-04T19:04:30Z</dcterms:created>
  <dcterms:modified xsi:type="dcterms:W3CDTF">2013-11-04T19:26:39Z</dcterms:modified>
</cp:coreProperties>
</file>