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3" i="1" l="1"/>
  <c r="C37" i="10" l="1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0" i="10"/>
  <c r="C11" i="10"/>
  <c r="C12" i="10"/>
  <c r="C13" i="10"/>
  <c r="C15" i="10"/>
  <c r="C16" i="10"/>
  <c r="C17" i="10"/>
  <c r="C18" i="10"/>
  <c r="C19" i="10"/>
  <c r="C20" i="10"/>
  <c r="C21" i="10"/>
  <c r="L249" i="1"/>
  <c r="L331" i="1"/>
  <c r="L253" i="1"/>
  <c r="C25" i="10"/>
  <c r="L267" i="1"/>
  <c r="L268" i="1"/>
  <c r="L348" i="1"/>
  <c r="L349" i="1"/>
  <c r="I664" i="1"/>
  <c r="I669" i="1"/>
  <c r="L210" i="1"/>
  <c r="L228" i="1"/>
  <c r="L246" i="1"/>
  <c r="F660" i="1"/>
  <c r="G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C114" i="2"/>
  <c r="D114" i="2"/>
  <c r="F114" i="2"/>
  <c r="G114" i="2"/>
  <c r="C117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D161" i="2"/>
  <c r="E161" i="2"/>
  <c r="F161" i="2"/>
  <c r="B162" i="2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19" i="1"/>
  <c r="H19" i="1"/>
  <c r="I19" i="1"/>
  <c r="F32" i="1"/>
  <c r="G32" i="1"/>
  <c r="H32" i="1"/>
  <c r="I32" i="1"/>
  <c r="F50" i="1"/>
  <c r="F51" i="1" s="1"/>
  <c r="H616" i="1" s="1"/>
  <c r="G50" i="1"/>
  <c r="G51" i="1" s="1"/>
  <c r="H617" i="1" s="1"/>
  <c r="H50" i="1"/>
  <c r="H51" i="1" s="1"/>
  <c r="H618" i="1" s="1"/>
  <c r="I50" i="1"/>
  <c r="I51" i="1" s="1"/>
  <c r="H619" i="1" s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H634" i="1"/>
  <c r="H635" i="1"/>
  <c r="H636" i="1"/>
  <c r="H637" i="1"/>
  <c r="G638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H646" i="1"/>
  <c r="G648" i="1"/>
  <c r="J648" i="1" s="1"/>
  <c r="G649" i="1"/>
  <c r="G650" i="1"/>
  <c r="G651" i="1"/>
  <c r="H651" i="1"/>
  <c r="G652" i="1"/>
  <c r="H652" i="1"/>
  <c r="G653" i="1"/>
  <c r="H653" i="1"/>
  <c r="H654" i="1"/>
  <c r="F191" i="1"/>
  <c r="L255" i="1"/>
  <c r="L256" i="1" s="1"/>
  <c r="L270" i="1" s="1"/>
  <c r="G631" i="1" s="1"/>
  <c r="K256" i="1"/>
  <c r="K270" i="1" s="1"/>
  <c r="I256" i="1"/>
  <c r="I270" i="1" s="1"/>
  <c r="G256" i="1"/>
  <c r="G270" i="1" s="1"/>
  <c r="G163" i="2"/>
  <c r="G159" i="2"/>
  <c r="C18" i="2"/>
  <c r="F31" i="2"/>
  <c r="C26" i="10"/>
  <c r="L327" i="1"/>
  <c r="H659" i="1" s="1"/>
  <c r="H663" i="1" s="1"/>
  <c r="L350" i="1"/>
  <c r="I661" i="1"/>
  <c r="L289" i="1"/>
  <c r="F659" i="1" s="1"/>
  <c r="A31" i="12"/>
  <c r="C69" i="2"/>
  <c r="A40" i="12"/>
  <c r="D12" i="13"/>
  <c r="C12" i="13" s="1"/>
  <c r="G161" i="2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 s="1"/>
  <c r="F61" i="2"/>
  <c r="F62" i="2" s="1"/>
  <c r="D31" i="2"/>
  <c r="C127" i="2"/>
  <c r="C77" i="2"/>
  <c r="C80" i="2" s="1"/>
  <c r="D49" i="2"/>
  <c r="G156" i="2"/>
  <c r="F49" i="2"/>
  <c r="F50" i="2" s="1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J616" i="1"/>
  <c r="E77" i="2"/>
  <c r="E80" i="2" s="1"/>
  <c r="L426" i="1"/>
  <c r="J256" i="1"/>
  <c r="J270" i="1" s="1"/>
  <c r="H111" i="1"/>
  <c r="F111" i="1"/>
  <c r="J640" i="1"/>
  <c r="J638" i="1"/>
  <c r="K604" i="1"/>
  <c r="G647" i="1" s="1"/>
  <c r="J570" i="1"/>
  <c r="K570" i="1"/>
  <c r="L432" i="1"/>
  <c r="L418" i="1"/>
  <c r="D80" i="2"/>
  <c r="I168" i="1"/>
  <c r="H168" i="1"/>
  <c r="G551" i="1"/>
  <c r="E50" i="2"/>
  <c r="J643" i="1"/>
  <c r="J642" i="1"/>
  <c r="J475" i="1"/>
  <c r="H625" i="1" s="1"/>
  <c r="H475" i="1"/>
  <c r="H623" i="1" s="1"/>
  <c r="J623" i="1" s="1"/>
  <c r="F475" i="1"/>
  <c r="H621" i="1" s="1"/>
  <c r="J621" i="1" s="1"/>
  <c r="I475" i="1"/>
  <c r="H624" i="1" s="1"/>
  <c r="J624" i="1" s="1"/>
  <c r="G475" i="1"/>
  <c r="H622" i="1" s="1"/>
  <c r="J622" i="1" s="1"/>
  <c r="G337" i="1"/>
  <c r="G351" i="1" s="1"/>
  <c r="F168" i="1"/>
  <c r="J139" i="1"/>
  <c r="F570" i="1"/>
  <c r="H256" i="1"/>
  <c r="H270" i="1" s="1"/>
  <c r="F663" i="1"/>
  <c r="F671" i="1" s="1"/>
  <c r="C4" i="10" s="1"/>
  <c r="I551" i="1"/>
  <c r="K548" i="1"/>
  <c r="K549" i="1"/>
  <c r="G22" i="2"/>
  <c r="K597" i="1"/>
  <c r="G646" i="1" s="1"/>
  <c r="J646" i="1" s="1"/>
  <c r="K544" i="1"/>
  <c r="J551" i="1"/>
  <c r="H551" i="1"/>
  <c r="C29" i="10"/>
  <c r="I660" i="1"/>
  <c r="H139" i="1"/>
  <c r="L400" i="1"/>
  <c r="C138" i="2" s="1"/>
  <c r="L392" i="1"/>
  <c r="A13" i="12"/>
  <c r="F22" i="13"/>
  <c r="H25" i="13"/>
  <c r="C25" i="13" s="1"/>
  <c r="J650" i="1"/>
  <c r="J639" i="1"/>
  <c r="J633" i="1"/>
  <c r="H570" i="1"/>
  <c r="L559" i="1"/>
  <c r="J544" i="1"/>
  <c r="H337" i="1"/>
  <c r="H351" i="1" s="1"/>
  <c r="F337" i="1"/>
  <c r="F351" i="1" s="1"/>
  <c r="G191" i="1"/>
  <c r="H191" i="1"/>
  <c r="E127" i="2"/>
  <c r="E144" i="2" s="1"/>
  <c r="F551" i="1"/>
  <c r="C35" i="10"/>
  <c r="L308" i="1"/>
  <c r="D5" i="13"/>
  <c r="C5" i="13" s="1"/>
  <c r="E16" i="13"/>
  <c r="C49" i="2"/>
  <c r="C50" i="2" s="1"/>
  <c r="J654" i="1"/>
  <c r="J644" i="1"/>
  <c r="L569" i="1"/>
  <c r="I570" i="1"/>
  <c r="I544" i="1"/>
  <c r="J635" i="1"/>
  <c r="G36" i="2"/>
  <c r="L564" i="1"/>
  <c r="G544" i="1"/>
  <c r="L544" i="1"/>
  <c r="H544" i="1"/>
  <c r="K550" i="1"/>
  <c r="K551" i="1" s="1"/>
  <c r="C22" i="13"/>
  <c r="C137" i="2"/>
  <c r="C16" i="13"/>
  <c r="H33" i="13"/>
  <c r="F666" i="1"/>
  <c r="E33" i="13" l="1"/>
  <c r="D35" i="13" s="1"/>
  <c r="L336" i="1"/>
  <c r="C23" i="10"/>
  <c r="L337" i="1"/>
  <c r="L351" i="1" s="1"/>
  <c r="G632" i="1" s="1"/>
  <c r="J632" i="1" s="1"/>
  <c r="C24" i="10"/>
  <c r="G659" i="1"/>
  <c r="G663" i="1" s="1"/>
  <c r="G31" i="13"/>
  <c r="G33" i="13" s="1"/>
  <c r="I337" i="1"/>
  <c r="I351" i="1" s="1"/>
  <c r="J649" i="1"/>
  <c r="L406" i="1"/>
  <c r="C139" i="2" s="1"/>
  <c r="C140" i="2" s="1"/>
  <c r="C143" i="2" s="1"/>
  <c r="C144" i="2" s="1"/>
  <c r="L570" i="1"/>
  <c r="J631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I659" i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671" i="1"/>
  <c r="C5" i="10" s="1"/>
  <c r="G42" i="2"/>
  <c r="J50" i="1"/>
  <c r="G16" i="2"/>
  <c r="J19" i="1"/>
  <c r="G620" i="1" s="1"/>
  <c r="F33" i="13"/>
  <c r="D31" i="13"/>
  <c r="C31" i="13" s="1"/>
  <c r="G18" i="2"/>
  <c r="F544" i="1"/>
  <c r="H433" i="1"/>
  <c r="J619" i="1"/>
  <c r="J618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G630" i="1" l="1"/>
  <c r="J630" i="1" s="1"/>
  <c r="I663" i="1"/>
  <c r="I671" i="1" s="1"/>
  <c r="C7" i="10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6" i="1" l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<sst xmlns="http://schemas.openxmlformats.org/spreadsheetml/2006/main" count="3944" uniqueCount="910">
  <si>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</si>
  <si>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</si>
  <si>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</si>
  <si>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</si>
  <si>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</si>
  <si>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</si>
  <si>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</si>
  <si>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</si>
  <si>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</si>
  <si>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</si>
  <si>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</si>
  <si>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</si>
  <si>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</si>
  <si>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</si>
  <si>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</si>
  <si>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</si>
  <si>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</si>
  <si>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</si>
  <si>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</si>
  <si>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</si>
  <si>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</si>
  <si>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</si>
  <si>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</si>
  <si>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</si>
  <si>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</si>
  <si>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</si>
  <si>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</si>
  <si>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</si>
  <si>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</si>
  <si>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</si>
  <si>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</si>
  <si>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</si>
  <si>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</si>
  <si>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</si>
  <si>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</si>
  <si>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</si>
  <si>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</si>
  <si>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</si>
  <si>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</si>
  <si>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</si>
  <si>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</si>
  <si>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</si>
  <si>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</si>
  <si>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</si>
  <si>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</si>
  <si>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</si>
  <si>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</si>
  <si>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</si>
  <si>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</si>
  <si>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</si>
  <si>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</si>
  <si>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</si>
  <si>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</si>
  <si>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</si>
  <si>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</si>
  <si>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</si>
  <si>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</si>
  <si>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</si>
  <si>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</si>
  <si>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</si>
  <si>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</si>
  <si>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</si>
  <si>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</si>
  <si>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</si>
  <si>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</si>
  <si>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</si>
  <si>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</si>
  <si>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</si>
  <si>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</si>
  <si>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</si>
  <si>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</si>
  <si>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</si>
  <si>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</si>
  <si>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</si>
  <si>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</si>
  <si>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</si>
  <si>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</si>
  <si>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</si>
  <si>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</si>
  <si>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</si>
  <si>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</si>
  <si>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</si>
  <si>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</si>
  <si>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</si>
  <si>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</si>
  <si>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</si>
  <si>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</si>
  <si>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</si>
  <si>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</si>
  <si>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</si>
  <si>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</si>
  <si>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</si>
  <si>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</si>
  <si>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</si>
  <si>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</si>
  <si>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</si>
  <si>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</si>
  <si>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</si>
  <si>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</si>
  <si>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</si>
  <si>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</si>
  <si>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</si>
  <si>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</si>
  <si>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</si>
  <si>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</si>
  <si>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</si>
  <si>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</si>
  <si>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</si>
  <si>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</si>
  <si>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</si>
  <si>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</si>
  <si>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</si>
  <si>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</si>
  <si>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</si>
  <si>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</si>
  <si>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</si>
  <si>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</si>
  <si>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</si>
  <si>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</si>
  <si>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</si>
  <si>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</si>
  <si>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</si>
  <si>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</si>
  <si>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</si>
  <si>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</si>
  <si>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</si>
  <si>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</si>
  <si>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</si>
  <si>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</si>
  <si>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</si>
  <si>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</si>
  <si>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</si>
  <si>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</si>
  <si>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</si>
  <si>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</si>
  <si>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</si>
  <si>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</si>
  <si>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</si>
  <si>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</si>
  <si>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</si>
  <si>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</si>
  <si>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</si>
  <si>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</si>
  <si>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</si>
  <si>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</si>
  <si>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</si>
  <si>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</si>
  <si>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</si>
  <si>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</si>
  <si>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</si>
  <si>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</si>
  <si>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</si>
  <si>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</si>
  <si>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</si>
  <si>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</si>
  <si>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</si>
  <si>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</si>
  <si>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</si>
  <si>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</si>
  <si>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</si>
  <si>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</si>
  <si>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</si>
  <si>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</si>
  <si>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</si>
  <si>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</si>
  <si>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</si>
  <si>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</si>
  <si>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</si>
  <si>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</si>
  <si>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</si>
  <si>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</si>
  <si>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</si>
  <si>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</si>
  <si>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</si>
  <si>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</si>
  <si>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</si>
  <si>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</si>
  <si>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</si>
  <si>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</si>
  <si>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</si>
  <si>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</si>
  <si>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</si>
  <si>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</si>
  <si>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</si>
  <si>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</si>
  <si>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</si>
  <si>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</si>
  <si>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</si>
  <si>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</si>
  <si>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</si>
  <si>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</si>
  <si>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</si>
  <si>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</si>
  <si>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</si>
  <si>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</si>
  <si>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</si>
  <si>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</si>
  <si>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</si>
  <si>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</si>
  <si>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</si>
  <si>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</si>
  <si>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</si>
  <si>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</si>
  <si>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</si>
  <si>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</si>
  <si>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</si>
  <si>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</si>
  <si>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</si>
  <si>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</si>
  <si>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</si>
  <si>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</si>
  <si>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</si>
  <si>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</si>
  <si>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</si>
  <si>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</si>
  <si>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</si>
  <si>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</si>
  <si>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</si>
  <si>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</si>
  <si>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</si>
  <si>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</si>
  <si>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</si>
  <si>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</si>
  <si>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</si>
  <si>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</si>
  <si>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</si>
  <si>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</si>
  <si>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</si>
  <si>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</si>
  <si>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</si>
  <si>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</si>
  <si>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</si>
  <si>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</si>
  <si>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</si>
  <si>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</si>
  <si>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</si>
  <si>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</si>
  <si>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</si>
  <si>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</si>
  <si>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</si>
  <si>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</si>
  <si>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</si>
  <si>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</si>
  <si>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</si>
  <si>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</si>
  <si>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</si>
  <si>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</si>
  <si>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</si>
  <si>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</si>
  <si>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</si>
  <si>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</si>
  <si>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</si>
  <si>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</si>
  <si>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</si>
  <si>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</si>
  <si>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</si>
  <si>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</si>
  <si>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</si>
  <si>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</si>
  <si>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</si>
  <si>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</si>
  <si>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</si>
  <si>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</si>
  <si>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</si>
  <si>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</si>
  <si>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</si>
  <si>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</si>
  <si>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</si>
  <si>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</si>
  <si>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</si>
  <si>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</si>
  <si>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</si>
  <si>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</si>
  <si>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</si>
  <si>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</si>
  <si>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</si>
  <si>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</si>
  <si>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</si>
  <si>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</si>
  <si>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</si>
  <si>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</si>
  <si>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</si>
  <si>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</si>
  <si>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</si>
  <si>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</si>
  <si>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</si>
  <si>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</si>
  <si>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</si>
  <si>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</si>
  <si>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</si>
  <si>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</si>
  <si>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</si>
  <si>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</si>
  <si>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</si>
  <si>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</si>
  <si>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</si>
  <si>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</si>
  <si>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</si>
  <si>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</si>
  <si>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</si>
  <si>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</si>
  <si>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</si>
  <si>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</si>
  <si>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</si>
  <si>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</si>
  <si>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</si>
  <si>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</si>
  <si>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</si>
  <si>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</si>
  <si>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</si>
  <si>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</si>
  <si>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</si>
  <si>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</si>
  <si>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</si>
  <si>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</si>
  <si>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</si>
  <si>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</si>
  <si>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</si>
  <si>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</si>
  <si>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</si>
  <si>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</si>
  <si>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</si>
  <si>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</si>
  <si>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</si>
  <si>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</si>
  <si>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</si>
  <si>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</si>
  <si>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</si>
  <si>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</si>
  <si>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</si>
  <si>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</si>
  <si>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</si>
  <si>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</si>
  <si>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</si>
  <si>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</si>
  <si>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</si>
  <si>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</si>
  <si>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</si>
  <si>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</si>
  <si>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</si>
  <si>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</si>
  <si>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</si>
  <si>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</si>
  <si>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</si>
  <si>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</si>
  <si>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</si>
  <si>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</si>
  <si>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</si>
  <si>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</si>
  <si>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</si>
  <si>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</si>
  <si>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</si>
  <si>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</si>
  <si>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</si>
  <si>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</si>
  <si>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</si>
  <si>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</si>
  <si>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</si>
  <si>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</si>
  <si>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</si>
  <si>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</si>
  <si>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</si>
  <si>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</si>
  <si>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</si>
  <si>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</si>
  <si>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</si>
  <si>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</si>
  <si>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</si>
  <si>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</si>
  <si>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</si>
  <si>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</si>
  <si>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</si>
  <si>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</si>
  <si>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</si>
  <si>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</si>
  <si>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</si>
  <si>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</si>
  <si>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</si>
  <si>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</si>
  <si>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</si>
  <si>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</si>
  <si>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</si>
  <si>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</si>
  <si>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</si>
  <si>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</si>
  <si>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</si>
  <si>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</si>
  <si>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</si>
  <si>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</si>
  <si>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</si>
  <si>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</si>
  <si>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</si>
  <si>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</si>
  <si>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</si>
  <si>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</si>
  <si>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</si>
  <si>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</si>
  <si>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</si>
  <si>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</si>
  <si>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</si>
  <si>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</si>
  <si>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</si>
  <si>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</si>
  <si>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</si>
  <si>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</si>
  <si>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</si>
  <si>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</si>
  <si>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</si>
  <si>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</si>
  <si>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</si>
  <si>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</si>
  <si>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</si>
  <si>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</si>
  <si>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</si>
  <si>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</si>
  <si>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</si>
  <si>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</si>
  <si>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</si>
  <si>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</si>
  <si>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</si>
  <si>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</si>
  <si>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</si>
  <si>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</si>
  <si>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</si>
  <si>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</si>
  <si>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</si>
  <si>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</si>
  <si>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</si>
  <si>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</si>
  <si>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</si>
  <si>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</si>
  <si>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</si>
  <si>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</si>
  <si>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</si>
  <si>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</si>
  <si>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</si>
  <si>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</si>
  <si>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</si>
  <si>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</si>
  <si>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</si>
  <si>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</si>
  <si>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</si>
  <si>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</si>
  <si>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</si>
  <si>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</si>
  <si>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</si>
  <si>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</si>
  <si>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</si>
  <si>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</si>
  <si>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</si>
  <si>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</si>
  <si>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</si>
  <si>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</si>
  <si>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</si>
  <si>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</si>
  <si>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</si>
  <si>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</si>
  <si>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</si>
  <si>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</si>
  <si>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</si>
  <si>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</si>
  <si>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</si>
  <si>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</si>
  <si>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</si>
  <si>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</si>
  <si>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</si>
  <si>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</si>
  <si>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</si>
  <si>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</si>
  <si>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</si>
  <si>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</si>
  <si>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</si>
  <si>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</si>
  <si>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</si>
  <si>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</si>
  <si>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</si>
  <si>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</si>
  <si>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</si>
  <si>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</si>
  <si>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</si>
  <si>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</si>
  <si>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</si>
  <si>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</si>
  <si>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</si>
  <si>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</si>
  <si>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</si>
  <si>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</si>
  <si>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</si>
  <si>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</si>
  <si>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</si>
  <si>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</si>
  <si>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</si>
  <si>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</si>
  <si>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</si>
  <si>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</si>
  <si>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</si>
  <si>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</si>
  <si>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</si>
  <si>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</si>
  <si>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</si>
  <si>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</si>
  <si>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</si>
  <si>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</si>
  <si>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</si>
  <si>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</si>
  <si>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</si>
  <si>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</si>
  <si>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</si>
  <si>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</si>
  <si>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</si>
  <si>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</si>
  <si>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</si>
  <si>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</si>
  <si>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</si>
  <si>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</si>
  <si>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</si>
  <si>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</si>
  <si>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</si>
  <si>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</si>
  <si>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</si>
  <si>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</si>
  <si>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</si>
  <si>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</si>
  <si>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</si>
  <si>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</si>
  <si>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</si>
  <si>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</si>
  <si>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</si>
  <si>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</si>
  <si>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</si>
  <si>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</si>
  <si>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</si>
  <si>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</si>
  <si>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</si>
  <si>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</si>
  <si>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</si>
  <si>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</si>
  <si>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</si>
  <si>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</si>
  <si>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</si>
  <si>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</si>
  <si>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</si>
  <si>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</si>
  <si>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</si>
  <si>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</si>
  <si>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</si>
  <si>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</si>
  <si>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</si>
  <si>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</si>
  <si>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</si>
  <si>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</si>
  <si>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</si>
  <si>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</si>
  <si>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</si>
  <si>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</si>
  <si>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</si>
  <si>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</si>
  <si>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</si>
  <si>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</si>
  <si>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</si>
  <si>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</si>
  <si>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</si>
  <si>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</si>
  <si>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</si>
  <si>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</si>
  <si>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</si>
  <si>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</si>
  <si>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</si>
  <si>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</si>
  <si>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</si>
  <si>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</si>
  <si>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</si>
  <si>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</si>
  <si>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</si>
  <si>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</si>
  <si>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</si>
  <si>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</si>
  <si>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</si>
  <si>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</si>
  <si>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</si>
  <si>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</si>
  <si>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</si>
  <si>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</si>
  <si>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</si>
  <si>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</si>
  <si>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</si>
  <si>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</si>
  <si>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</si>
  <si>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</si>
  <si>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</si>
  <si>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</si>
  <si>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</si>
  <si>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</si>
  <si>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</si>
  <si>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</si>
  <si>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</si>
  <si>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</si>
  <si>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</si>
  <si>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</si>
  <si>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</si>
  <si>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</si>
  <si>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</si>
  <si>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</si>
  <si>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</si>
  <si>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</si>
  <si>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</si>
  <si>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</si>
  <si>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</si>
  <si>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</si>
  <si>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</si>
  <si>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</si>
  <si>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</si>
  <si>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</si>
  <si>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</si>
  <si>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</si>
  <si>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</si>
  <si>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</si>
  <si>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</si>
  <si>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</si>
  <si>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</si>
  <si>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</si>
  <si>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</si>
  <si>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</si>
  <si>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</si>
  <si>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</si>
  <si>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</si>
  <si>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</si>
  <si>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</si>
  <si>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</si>
  <si>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</si>
  <si>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</si>
  <si>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</si>
  <si>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</si>
  <si>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</si>
  <si>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</si>
  <si>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</si>
  <si>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</si>
  <si>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</si>
  <si>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</si>
  <si>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</si>
  <si>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</si>
  <si>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</si>
  <si>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</si>
  <si>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</si>
  <si>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</si>
  <si>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</si>
  <si>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</si>
  <si>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</si>
  <si>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</si>
  <si>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</si>
  <si>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</si>
  <si>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</si>
  <si>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</si>
  <si>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</si>
  <si>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</si>
  <si>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</si>
  <si>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</si>
  <si>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</si>
  <si>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</si>
  <si>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</si>
  <si>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</si>
  <si>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</si>
  <si>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</si>
  <si>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</si>
  <si>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</si>
  <si>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</si>
  <si>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</si>
  <si>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</si>
  <si>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</si>
  <si>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</si>
  <si>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</si>
  <si>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</si>
  <si>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</si>
  <si>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</si>
  <si>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</si>
  <si>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</si>
  <si>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</si>
  <si>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</si>
  <si>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</si>
  <si>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</si>
  <si>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</si>
  <si>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</si>
  <si>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</si>
  <si>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</si>
  <si>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</si>
  <si>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</si>
  <si>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</si>
  <si>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</si>
  <si>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</si>
  <si>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</si>
  <si>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</si>
  <si>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</si>
  <si>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</si>
  <si>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</si>
  <si>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</si>
  <si>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</si>
  <si>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</si>
  <si>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</si>
  <si>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</si>
  <si>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</si>
  <si>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</si>
  <si>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</si>
  <si>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</si>
  <si>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</si>
  <si>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</si>
  <si>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</si>
  <si>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</si>
  <si>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</si>
  <si>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</si>
  <si>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</si>
  <si>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</si>
  <si>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</si>
  <si>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</si>
  <si>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</si>
  <si>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</si>
  <si>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</si>
  <si>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</si>
  <si>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</si>
  <si>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</si>
  <si>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</si>
  <si>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</si>
  <si>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</si>
  <si>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</si>
  <si>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</si>
  <si>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</si>
  <si>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</si>
  <si>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</si>
  <si>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</si>
  <si>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</si>
  <si>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</si>
  <si>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</si>
  <si>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</si>
  <si>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</si>
  <si>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</si>
  <si>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</si>
  <si>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</si>
  <si>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</si>
  <si>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</si>
  <si>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</si>
  <si>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</si>
  <si>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</si>
  <si>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</si>
  <si>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</si>
  <si>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</si>
  <si>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</si>
  <si>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</si>
  <si>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</si>
  <si>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</si>
  <si>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</si>
  <si>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</si>
  <si>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</si>
  <si>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</si>
  <si>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</si>
  <si>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</si>
  <si>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</si>
  <si>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</si>
  <si>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</si>
  <si>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</si>
  <si>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</si>
  <si>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</si>
  <si>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</si>
  <si>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</si>
  <si>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</si>
  <si>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</si>
  <si>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</si>
  <si>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</si>
  <si>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</si>
  <si>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</si>
  <si>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</si>
  <si>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</si>
  <si>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</si>
  <si>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</si>
  <si>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</si>
  <si>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</si>
  <si>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</si>
  <si>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</si>
  <si>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</si>
  <si>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</si>
  <si>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</si>
  <si>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</si>
  <si>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</si>
  <si>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</si>
  <si>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</si>
  <si>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</si>
  <si>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</si>
  <si>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</si>
  <si>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</si>
  <si>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</si>
  <si>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</si>
  <si>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</si>
  <si>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</si>
  <si>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</si>
  <si>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</si>
  <si>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</si>
  <si>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</si>
  <si>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</si>
  <si>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</si>
  <si>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</si>
  <si>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</si>
  <si>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</si>
  <si>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</si>
  <si>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</si>
  <si>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</si>
  <si>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</si>
  <si>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</si>
  <si>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</si>
  <si>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</si>
  <si>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</si>
  <si>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</si>
  <si>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</si>
  <si>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</si>
  <si>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</si>
  <si>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</si>
  <si>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</si>
  <si>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</si>
  <si>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</si>
  <si>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</si>
  <si>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</si>
  <si>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</si>
  <si>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</si>
  <si>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</si>
  <si>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</si>
  <si>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</si>
  <si>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</si>
  <si>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</si>
  <si>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</si>
  <si>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</si>
  <si>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</si>
  <si>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</si>
  <si>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</si>
  <si>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</si>
  <si>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</si>
  <si>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</si>
  <si>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</si>
  <si>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</si>
  <si>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</si>
  <si>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</si>
  <si>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</si>
  <si>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</si>
  <si>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</si>
  <si>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</si>
  <si>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</si>
  <si>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</si>
  <si>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</si>
  <si>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</si>
  <si>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</si>
  <si>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</si>
  <si>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</si>
  <si>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</si>
  <si>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</si>
  <si>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</si>
  <si>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</si>
  <si>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</si>
  <si>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</si>
  <si>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</si>
  <si>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</si>
  <si>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</si>
  <si>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</si>
  <si>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</si>
  <si>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</si>
  <si>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</si>
  <si>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</si>
  <si>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</si>
  <si>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</si>
  <si>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</si>
  <si>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</si>
  <si>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</si>
  <si>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</si>
  <si>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</si>
  <si>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</si>
  <si>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</si>
  <si>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</si>
  <si>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</si>
  <si>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</si>
  <si>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</si>
  <si>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</si>
  <si>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</si>
  <si>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</si>
  <si>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</si>
  <si>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</si>
  <si>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</si>
  <si>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</si>
  <si>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</si>
  <si>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</si>
  <si>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</si>
  <si>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</si>
  <si>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</si>
  <si>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</si>
  <si>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</si>
  <si>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</si>
  <si>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</si>
  <si>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</si>
  <si>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</si>
  <si>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</si>
  <si>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</si>
  <si>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</si>
  <si>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</si>
  <si>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</si>
  <si>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</si>
  <si>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</si>
  <si>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</si>
  <si>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</si>
  <si>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</si>
  <si>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</si>
  <si>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</si>
  <si>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</si>
  <si>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</si>
  <si>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</si>
  <si>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</si>
  <si>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Stark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</si>
</sst>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_)"/>
    <numFmt numFmtId="165" formatCode="0_)"/>
    <numFmt numFmtId="166" formatCode="0.0%"/>
    <numFmt numFmtId="167" formatCode="0.0"/>
    <numFmt numFmtId="168" formatCode="&quot;$&quot;#,##0.0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5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8" fontId="2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4" fontId="4" fillId="0" borderId="0" xfId="0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file:///C:\Documents%20and%20Settings\RLeclerc\My%20Documents\data\DOE-25%20fixes\Stark%20-%20DOE%2025.xls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588" activePane="bottomRight" state="frozen"/>
      <selection pane="topRight" activeCell="F1" sqref="F1"/>
      <selection pane="bottomLeft" activeCell="A4" sqref="A4"/>
      <selection pane="bottomRight" activeCell="F43" sqref="F4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499</v>
      </c>
      <c r="C2" s="21">
        <v>499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56898.95</v>
      </c>
      <c r="G9" s="18"/>
      <c r="H9" s="18"/>
      <c r="I9" s="18"/>
      <c r="J9" s="67">
        <f>SUM(I438)</f>
        <v>160195.28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5621.4</v>
      </c>
      <c r="G12" s="18"/>
      <c r="H12" s="18">
        <v>2617.56</v>
      </c>
      <c r="I12" s="18"/>
      <c r="J12" s="67">
        <f>SUM(I440)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25792.48</v>
      </c>
      <c r="G14" s="18">
        <v>1962.53</v>
      </c>
      <c r="H14" s="18">
        <v>23829.95</v>
      </c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88312.83</v>
      </c>
      <c r="G19" s="41">
        <f>SUM(G9:G18)</f>
        <v>1962.53</v>
      </c>
      <c r="H19" s="41">
        <f>SUM(H9:H18)</f>
        <v>26447.510000000002</v>
      </c>
      <c r="I19" s="41">
        <f>SUM(I9:I18)</f>
        <v>0</v>
      </c>
      <c r="J19" s="41">
        <f>SUM(J9:J18)</f>
        <v>160195.28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2617.56</v>
      </c>
      <c r="G22" s="18">
        <v>1962.53</v>
      </c>
      <c r="H22" s="18">
        <v>23829.95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24403.58</v>
      </c>
      <c r="G28" s="18"/>
      <c r="H28" s="18">
        <v>2617.56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72.510000000000005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27093.65</v>
      </c>
      <c r="G32" s="41">
        <f>SUM(G22:G31)</f>
        <v>1962.53</v>
      </c>
      <c r="H32" s="41">
        <f>SUM(H22:H31)</f>
        <v>26447.510000000002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f>11219.18+2699</f>
        <v>13918.18</v>
      </c>
      <c r="G43" s="18"/>
      <c r="H43" s="18"/>
      <c r="I43" s="18"/>
      <c r="J43" s="13">
        <f>SUM(I455)</f>
        <v>160195.28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22301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61219.18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160195.28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88312.83</v>
      </c>
      <c r="G51" s="41">
        <f>G50+G32</f>
        <v>1962.53</v>
      </c>
      <c r="H51" s="41">
        <f>H50+H32</f>
        <v>26447.510000000002</v>
      </c>
      <c r="I51" s="41">
        <f>I50+I32</f>
        <v>0</v>
      </c>
      <c r="J51" s="41">
        <f>J50+J32</f>
        <v>160195.28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422694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422694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178.69</v>
      </c>
      <c r="G95" s="18"/>
      <c r="H95" s="18"/>
      <c r="I95" s="18"/>
      <c r="J95" s="18">
        <v>1933.67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7018.95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24.36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203.05</v>
      </c>
      <c r="G110" s="41">
        <f>SUM(G95:G109)</f>
        <v>7018.95</v>
      </c>
      <c r="H110" s="41">
        <f>SUM(H95:H109)</f>
        <v>0</v>
      </c>
      <c r="I110" s="41">
        <f>SUM(I95:I109)</f>
        <v>0</v>
      </c>
      <c r="J110" s="41">
        <f>SUM(J95:J109)</f>
        <v>1933.67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422897.05</v>
      </c>
      <c r="G111" s="41">
        <f>G59+G110</f>
        <v>7018.95</v>
      </c>
      <c r="H111" s="41">
        <f>H59+H78+H93+H110</f>
        <v>0</v>
      </c>
      <c r="I111" s="41">
        <f>I59+I110</f>
        <v>0</v>
      </c>
      <c r="J111" s="41">
        <f>J59+J110</f>
        <v>1933.67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347649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134017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481666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158.44999999999999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158.44999999999999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481666</v>
      </c>
      <c r="G139" s="41">
        <f>G120+SUM(G135:G136)</f>
        <v>158.44999999999999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29451.87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25150.95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10901.28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15941.49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506.23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16447.72</v>
      </c>
      <c r="G161" s="41">
        <f>SUM(G149:G160)</f>
        <v>10901.28</v>
      </c>
      <c r="H161" s="41">
        <f>SUM(H149:H160)</f>
        <v>54602.82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>
        <v>16220.63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32668.35</v>
      </c>
      <c r="G168" s="41">
        <f>G146+G161+SUM(G162:G167)</f>
        <v>10901.28</v>
      </c>
      <c r="H168" s="41">
        <f>H146+H161+SUM(H162:H167)</f>
        <v>54602.82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v>8493.9399999999987</v>
      </c>
      <c r="H178" s="18"/>
      <c r="I178" s="18"/>
      <c r="J178" s="18"/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8493.9399999999987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8493.9399999999987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937231.4</v>
      </c>
      <c r="G192" s="47">
        <f>G111+G139+G168+G191</f>
        <v>26572.62</v>
      </c>
      <c r="H192" s="47">
        <f>H111+H139+H168+H191</f>
        <v>54602.82</v>
      </c>
      <c r="I192" s="47">
        <f>I111+I139+I168+I191</f>
        <v>0</v>
      </c>
      <c r="J192" s="47">
        <f>J111+J139+J191</f>
        <v>1933.67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142080.54999999999</v>
      </c>
      <c r="G196" s="18">
        <v>38678.910000000003</v>
      </c>
      <c r="H196" s="18">
        <v>4902.9799999999996</v>
      </c>
      <c r="I196" s="18">
        <v>2401.67</v>
      </c>
      <c r="J196" s="18">
        <v>1986.92</v>
      </c>
      <c r="K196" s="18"/>
      <c r="L196" s="19">
        <f>SUM(F196:K196)</f>
        <v>190051.03000000003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2000</v>
      </c>
      <c r="G197" s="18">
        <v>877.47</v>
      </c>
      <c r="H197" s="18">
        <v>18261.79</v>
      </c>
      <c r="I197" s="18"/>
      <c r="J197" s="18"/>
      <c r="K197" s="18"/>
      <c r="L197" s="19">
        <f>SUM(F197:K197)</f>
        <v>21139.260000000002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3780</v>
      </c>
      <c r="G199" s="18">
        <v>596.74</v>
      </c>
      <c r="H199" s="18">
        <v>425</v>
      </c>
      <c r="I199" s="18">
        <v>590.13</v>
      </c>
      <c r="J199" s="18"/>
      <c r="K199" s="18"/>
      <c r="L199" s="19">
        <f>SUM(F199:K199)</f>
        <v>5391.87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/>
      <c r="G201" s="18"/>
      <c r="H201" s="18">
        <v>15787.759999999998</v>
      </c>
      <c r="I201" s="18">
        <v>235.10000000000002</v>
      </c>
      <c r="J201" s="18"/>
      <c r="K201" s="18"/>
      <c r="L201" s="19">
        <f t="shared" ref="L201:L207" si="0">SUM(F201:K201)</f>
        <v>16022.859999999999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3036.5</v>
      </c>
      <c r="G202" s="18">
        <v>249.25</v>
      </c>
      <c r="H202" s="18">
        <v>11682.26</v>
      </c>
      <c r="I202" s="18">
        <v>615.62</v>
      </c>
      <c r="J202" s="18"/>
      <c r="K202" s="18"/>
      <c r="L202" s="19">
        <f t="shared" si="0"/>
        <v>15583.630000000001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2730</v>
      </c>
      <c r="G203" s="18">
        <v>208.87</v>
      </c>
      <c r="H203" s="18">
        <v>52786.789999999994</v>
      </c>
      <c r="I203" s="18"/>
      <c r="J203" s="18"/>
      <c r="K203" s="18">
        <v>2261.41</v>
      </c>
      <c r="L203" s="19">
        <f t="shared" si="0"/>
        <v>57987.069999999992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22716.5</v>
      </c>
      <c r="G204" s="18">
        <v>5323.96</v>
      </c>
      <c r="H204" s="18">
        <v>3758.02</v>
      </c>
      <c r="I204" s="18">
        <v>570.03</v>
      </c>
      <c r="J204" s="18">
        <v>-920</v>
      </c>
      <c r="K204" s="18">
        <v>1055.75</v>
      </c>
      <c r="L204" s="19">
        <f t="shared" si="0"/>
        <v>32504.26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15270.34</v>
      </c>
      <c r="G206" s="18">
        <v>1428.18</v>
      </c>
      <c r="H206" s="18">
        <v>12148.480000000001</v>
      </c>
      <c r="I206" s="18">
        <v>21289.8</v>
      </c>
      <c r="J206" s="18">
        <v>3551.89</v>
      </c>
      <c r="K206" s="18"/>
      <c r="L206" s="19">
        <f t="shared" si="0"/>
        <v>53688.69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24598.39</v>
      </c>
      <c r="I207" s="18"/>
      <c r="J207" s="18"/>
      <c r="K207" s="18"/>
      <c r="L207" s="19">
        <f t="shared" si="0"/>
        <v>24598.39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191613.88999999998</v>
      </c>
      <c r="G210" s="41">
        <f t="shared" si="1"/>
        <v>47363.380000000005</v>
      </c>
      <c r="H210" s="41">
        <f t="shared" si="1"/>
        <v>144351.46999999997</v>
      </c>
      <c r="I210" s="41">
        <f t="shared" si="1"/>
        <v>25702.35</v>
      </c>
      <c r="J210" s="41">
        <f t="shared" si="1"/>
        <v>4618.8099999999995</v>
      </c>
      <c r="K210" s="41">
        <f t="shared" si="1"/>
        <v>3317.16</v>
      </c>
      <c r="L210" s="41">
        <f t="shared" si="1"/>
        <v>416967.06000000006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338130.88</v>
      </c>
      <c r="I232" s="18"/>
      <c r="J232" s="18"/>
      <c r="K232" s="18"/>
      <c r="L232" s="19">
        <f>SUM(F232:K232)</f>
        <v>338130.88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6499.27</v>
      </c>
      <c r="I233" s="18"/>
      <c r="J233" s="18"/>
      <c r="K233" s="18"/>
      <c r="L233" s="19">
        <f>SUM(F233:K233)</f>
        <v>6499.27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>
        <v>36175.279999999999</v>
      </c>
      <c r="I239" s="18"/>
      <c r="J239" s="18"/>
      <c r="K239" s="18"/>
      <c r="L239" s="19">
        <f t="shared" si="4"/>
        <v>36175.279999999999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21837.34</v>
      </c>
      <c r="I243" s="18"/>
      <c r="J243" s="18"/>
      <c r="K243" s="18"/>
      <c r="L243" s="19">
        <f t="shared" si="4"/>
        <v>21837.34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402642.77000000008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402642.77000000008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47908.45</v>
      </c>
      <c r="I254" s="18"/>
      <c r="J254" s="18"/>
      <c r="K254" s="18"/>
      <c r="L254" s="19">
        <f t="shared" si="6"/>
        <v>47908.45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47908.45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47908.45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191613.88999999998</v>
      </c>
      <c r="G256" s="41">
        <f t="shared" si="8"/>
        <v>47363.380000000005</v>
      </c>
      <c r="H256" s="41">
        <f t="shared" si="8"/>
        <v>594902.68999999994</v>
      </c>
      <c r="I256" s="41">
        <f t="shared" si="8"/>
        <v>25702.35</v>
      </c>
      <c r="J256" s="41">
        <f t="shared" si="8"/>
        <v>4618.8099999999995</v>
      </c>
      <c r="K256" s="41">
        <f t="shared" si="8"/>
        <v>3317.16</v>
      </c>
      <c r="L256" s="41">
        <f t="shared" si="8"/>
        <v>867518.28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v>8493.9399999999987</v>
      </c>
      <c r="L262" s="19">
        <f>SUM(F262:K262)</f>
        <v>8493.9399999999987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8493.9399999999987</v>
      </c>
      <c r="L269" s="41">
        <f t="shared" si="9"/>
        <v>8493.9399999999987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191613.88999999998</v>
      </c>
      <c r="G270" s="42">
        <f t="shared" si="11"/>
        <v>47363.380000000005</v>
      </c>
      <c r="H270" s="42">
        <f t="shared" si="11"/>
        <v>594902.68999999994</v>
      </c>
      <c r="I270" s="42">
        <f t="shared" si="11"/>
        <v>25702.35</v>
      </c>
      <c r="J270" s="42">
        <f t="shared" si="11"/>
        <v>4618.8099999999995</v>
      </c>
      <c r="K270" s="42">
        <f t="shared" si="11"/>
        <v>11811.099999999999</v>
      </c>
      <c r="L270" s="42">
        <f t="shared" si="11"/>
        <v>876012.22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v>28715</v>
      </c>
      <c r="G275" s="18">
        <v>4149.95</v>
      </c>
      <c r="H275" s="18">
        <v>8481.9599999999991</v>
      </c>
      <c r="I275" s="18">
        <v>4631.2299999999996</v>
      </c>
      <c r="J275" s="18">
        <v>8534.68</v>
      </c>
      <c r="K275" s="18">
        <v>90</v>
      </c>
      <c r="L275" s="19">
        <f>SUM(F275:K275)</f>
        <v>54602.82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/>
      <c r="J281" s="18"/>
      <c r="K281" s="18"/>
      <c r="L281" s="19">
        <f t="shared" si="12"/>
        <v>0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28715</v>
      </c>
      <c r="G289" s="42">
        <f t="shared" si="13"/>
        <v>4149.95</v>
      </c>
      <c r="H289" s="42">
        <f t="shared" si="13"/>
        <v>8481.9599999999991</v>
      </c>
      <c r="I289" s="42">
        <f t="shared" si="13"/>
        <v>4631.2299999999996</v>
      </c>
      <c r="J289" s="42">
        <f t="shared" si="13"/>
        <v>8534.68</v>
      </c>
      <c r="K289" s="42">
        <f t="shared" si="13"/>
        <v>90</v>
      </c>
      <c r="L289" s="41">
        <f t="shared" si="13"/>
        <v>54602.82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28715</v>
      </c>
      <c r="G337" s="41">
        <f t="shared" si="20"/>
        <v>4149.95</v>
      </c>
      <c r="H337" s="41">
        <f t="shared" si="20"/>
        <v>8481.9599999999991</v>
      </c>
      <c r="I337" s="41">
        <f t="shared" si="20"/>
        <v>4631.2299999999996</v>
      </c>
      <c r="J337" s="41">
        <f t="shared" si="20"/>
        <v>8534.68</v>
      </c>
      <c r="K337" s="41">
        <f t="shared" si="20"/>
        <v>90</v>
      </c>
      <c r="L337" s="41">
        <f t="shared" si="20"/>
        <v>54602.82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28715</v>
      </c>
      <c r="G351" s="41">
        <f>G337</f>
        <v>4149.95</v>
      </c>
      <c r="H351" s="41">
        <f>H337</f>
        <v>8481.9599999999991</v>
      </c>
      <c r="I351" s="41">
        <f>I337</f>
        <v>4631.2299999999996</v>
      </c>
      <c r="J351" s="41">
        <f>J337</f>
        <v>8534.68</v>
      </c>
      <c r="K351" s="47">
        <f>K337+K350</f>
        <v>90</v>
      </c>
      <c r="L351" s="41">
        <f>L337+L350</f>
        <v>54602.82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v>26572.62</v>
      </c>
      <c r="I357" s="18"/>
      <c r="J357" s="18"/>
      <c r="K357" s="18"/>
      <c r="L357" s="13">
        <f>SUM(F357:K357)</f>
        <v>26572.62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26572.62</v>
      </c>
      <c r="I361" s="47">
        <f t="shared" si="22"/>
        <v>0</v>
      </c>
      <c r="J361" s="47">
        <f t="shared" si="22"/>
        <v>0</v>
      </c>
      <c r="K361" s="47">
        <f t="shared" si="22"/>
        <v>0</v>
      </c>
      <c r="L361" s="47">
        <f t="shared" si="22"/>
        <v>26572.62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811.48</v>
      </c>
      <c r="I395" s="18"/>
      <c r="J395" s="24" t="s">
        <v>289</v>
      </c>
      <c r="K395" s="24" t="s">
        <v>289</v>
      </c>
      <c r="L395" s="56">
        <f t="shared" si="26"/>
        <v>811.48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1122.19</v>
      </c>
      <c r="I396" s="18"/>
      <c r="J396" s="24" t="s">
        <v>289</v>
      </c>
      <c r="K396" s="24" t="s">
        <v>289</v>
      </c>
      <c r="L396" s="56">
        <f t="shared" si="26"/>
        <v>1122.19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1933.67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1933.67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1933.67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1933.67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160195.28</v>
      </c>
      <c r="H438" s="18"/>
      <c r="I438" s="56">
        <f t="shared" ref="I438:I444" si="33">SUM(F438:H438)</f>
        <v>160195.28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160195.28</v>
      </c>
      <c r="H445" s="13">
        <f>SUM(H438:H444)</f>
        <v>0</v>
      </c>
      <c r="I445" s="13">
        <f>SUM(I438:I444)</f>
        <v>160195.28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v>160195.28</v>
      </c>
      <c r="H455" s="18"/>
      <c r="I455" s="56">
        <f t="shared" si="34"/>
        <v>160195.28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160195.28</v>
      </c>
      <c r="H459" s="83">
        <f>SUM(H453:H458)</f>
        <v>0</v>
      </c>
      <c r="I459" s="83">
        <f>SUM(I453:I458)</f>
        <v>160195.28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160195.28</v>
      </c>
      <c r="H460" s="42">
        <f>H451+H459</f>
        <v>0</v>
      </c>
      <c r="I460" s="42">
        <f>I451+I459</f>
        <v>160195.28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0</v>
      </c>
      <c r="G464" s="18"/>
      <c r="H464" s="18"/>
      <c r="I464" s="18"/>
      <c r="J464" s="274">
        <v>158261.60999999999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937231.4</v>
      </c>
      <c r="G467" s="18">
        <v>26572.62</v>
      </c>
      <c r="H467" s="18">
        <v>54602.82</v>
      </c>
      <c r="I467" s="18">
        <v>0</v>
      </c>
      <c r="J467" s="18">
        <v>1933.67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937231.4</v>
      </c>
      <c r="G469" s="53">
        <f>SUM(G467:G468)</f>
        <v>26572.62</v>
      </c>
      <c r="H469" s="53">
        <f>SUM(H467:H468)</f>
        <v>54602.82</v>
      </c>
      <c r="I469" s="53">
        <f>SUM(I467:I468)</f>
        <v>0</v>
      </c>
      <c r="J469" s="53">
        <f>SUM(J467:J468)</f>
        <v>1933.67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876012.22</v>
      </c>
      <c r="G471" s="18">
        <v>26572.62</v>
      </c>
      <c r="H471" s="18">
        <v>54602.82</v>
      </c>
      <c r="I471" s="18">
        <v>0</v>
      </c>
      <c r="J471" s="18">
        <v>0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876012.22</v>
      </c>
      <c r="G473" s="53">
        <f>SUM(G471:G472)</f>
        <v>26572.62</v>
      </c>
      <c r="H473" s="53">
        <f>SUM(H471:H472)</f>
        <v>54602.82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61219.180000000051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160195.28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2000</v>
      </c>
      <c r="G520" s="18">
        <v>877.47</v>
      </c>
      <c r="H520" s="18"/>
      <c r="I520" s="18"/>
      <c r="J520" s="18"/>
      <c r="K520" s="18"/>
      <c r="L520" s="88">
        <f>SUM(F520:K520)</f>
        <v>2877.4700000000003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2000</v>
      </c>
      <c r="G523" s="108">
        <f t="shared" ref="G523:L523" si="36">SUM(G520:G522)</f>
        <v>877.47</v>
      </c>
      <c r="H523" s="108">
        <f t="shared" si="36"/>
        <v>0</v>
      </c>
      <c r="I523" s="108">
        <f t="shared" si="36"/>
        <v>0</v>
      </c>
      <c r="J523" s="108">
        <f t="shared" si="36"/>
        <v>0</v>
      </c>
      <c r="K523" s="108">
        <f t="shared" si="36"/>
        <v>0</v>
      </c>
      <c r="L523" s="89">
        <f t="shared" si="36"/>
        <v>2877.4700000000003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v>18261.79</v>
      </c>
      <c r="I525" s="18"/>
      <c r="J525" s="18"/>
      <c r="K525" s="18"/>
      <c r="L525" s="88">
        <f>SUM(F525:K525)</f>
        <v>18261.79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6499.27</v>
      </c>
      <c r="I527" s="18"/>
      <c r="J527" s="18"/>
      <c r="K527" s="18"/>
      <c r="L527" s="88">
        <f>SUM(F527:K527)</f>
        <v>6499.27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24761.06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24761.06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/>
      <c r="H530" s="18">
        <v>2701.66</v>
      </c>
      <c r="I530" s="18"/>
      <c r="J530" s="18"/>
      <c r="K530" s="18"/>
      <c r="L530" s="88">
        <f>SUM(F530:K530)</f>
        <v>2701.66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</v>
      </c>
      <c r="H533" s="89">
        <f t="shared" si="38"/>
        <v>2701.66</v>
      </c>
      <c r="I533" s="89">
        <f t="shared" si="38"/>
        <v>0</v>
      </c>
      <c r="J533" s="89">
        <f t="shared" si="38"/>
        <v>0</v>
      </c>
      <c r="K533" s="89">
        <f t="shared" si="38"/>
        <v>0</v>
      </c>
      <c r="L533" s="89">
        <f t="shared" si="38"/>
        <v>2701.66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/>
      <c r="I540" s="18"/>
      <c r="J540" s="18"/>
      <c r="K540" s="18"/>
      <c r="L540" s="88">
        <f>SUM(F540:K540)</f>
        <v>0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0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0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2000</v>
      </c>
      <c r="G544" s="89">
        <f t="shared" ref="G544:L544" si="41">G523+G528+G533+G538+G543</f>
        <v>877.47</v>
      </c>
      <c r="H544" s="89">
        <f t="shared" si="41"/>
        <v>27462.720000000001</v>
      </c>
      <c r="I544" s="89">
        <f t="shared" si="41"/>
        <v>0</v>
      </c>
      <c r="J544" s="89">
        <f t="shared" si="41"/>
        <v>0</v>
      </c>
      <c r="K544" s="89">
        <f t="shared" si="41"/>
        <v>0</v>
      </c>
      <c r="L544" s="89">
        <f t="shared" si="41"/>
        <v>30340.190000000002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2877.4700000000003</v>
      </c>
      <c r="G548" s="87">
        <f>L525</f>
        <v>18261.79</v>
      </c>
      <c r="H548" s="87">
        <f>L530</f>
        <v>2701.66</v>
      </c>
      <c r="I548" s="87">
        <f>L535</f>
        <v>0</v>
      </c>
      <c r="J548" s="87">
        <f>L540</f>
        <v>0</v>
      </c>
      <c r="K548" s="87">
        <f>SUM(F548:J548)</f>
        <v>23840.920000000002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6499.27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6499.27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2877.4700000000003</v>
      </c>
      <c r="G551" s="89">
        <f t="shared" si="42"/>
        <v>24761.06</v>
      </c>
      <c r="H551" s="89">
        <f t="shared" si="42"/>
        <v>2701.66</v>
      </c>
      <c r="I551" s="89">
        <f t="shared" si="42"/>
        <v>0</v>
      </c>
      <c r="J551" s="89">
        <f t="shared" si="42"/>
        <v>0</v>
      </c>
      <c r="K551" s="89">
        <f t="shared" si="42"/>
        <v>30340.190000000002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327012.57999999996</v>
      </c>
      <c r="I574" s="87">
        <f>SUM(F574:H574)</f>
        <v>327012.57999999996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/>
      <c r="G581" s="18"/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23657.16</v>
      </c>
      <c r="I590" s="18"/>
      <c r="J590" s="18">
        <v>21837.34</v>
      </c>
      <c r="K590" s="104">
        <f t="shared" ref="K590:K596" si="48">SUM(H590:J590)</f>
        <v>45494.5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/>
      <c r="I591" s="18"/>
      <c r="J591" s="18"/>
      <c r="K591" s="104">
        <f t="shared" si="48"/>
        <v>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941.23</v>
      </c>
      <c r="I594" s="18"/>
      <c r="J594" s="18"/>
      <c r="K594" s="104">
        <f t="shared" si="48"/>
        <v>941.23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24598.39</v>
      </c>
      <c r="I597" s="108">
        <f>SUM(I590:I596)</f>
        <v>0</v>
      </c>
      <c r="J597" s="108">
        <f>SUM(J590:J596)</f>
        <v>21837.34</v>
      </c>
      <c r="K597" s="108">
        <f>SUM(K590:K596)</f>
        <v>46435.73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13153.490000000002</v>
      </c>
      <c r="I603" s="18"/>
      <c r="J603" s="18"/>
      <c r="K603" s="104">
        <f>SUM(H603:J603)</f>
        <v>13153.490000000002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13153.490000000002</v>
      </c>
      <c r="I604" s="108">
        <f>SUM(I601:I603)</f>
        <v>0</v>
      </c>
      <c r="J604" s="108">
        <f>SUM(J601:J603)</f>
        <v>0</v>
      </c>
      <c r="K604" s="108">
        <f>SUM(K601:K603)</f>
        <v>13153.490000000002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88312.83</v>
      </c>
      <c r="H616" s="109">
        <f>SUM(F51)</f>
        <v>88312.83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1962.53</v>
      </c>
      <c r="H617" s="109">
        <f>SUM(G51)</f>
        <v>1962.53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26447.510000000002</v>
      </c>
      <c r="H618" s="109">
        <f>SUM(H51)</f>
        <v>26447.510000000002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160195.28</v>
      </c>
      <c r="H620" s="109">
        <f>SUM(J51)</f>
        <v>160195.28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61219.18</v>
      </c>
      <c r="H621" s="109">
        <f>F475</f>
        <v>61219.180000000051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160195.28</v>
      </c>
      <c r="H625" s="109">
        <f>J475</f>
        <v>160195.28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937231.4</v>
      </c>
      <c r="H626" s="104">
        <f>SUM(F467)</f>
        <v>937231.4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26572.62</v>
      </c>
      <c r="H627" s="104">
        <f>SUM(G467)</f>
        <v>26572.62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54602.82</v>
      </c>
      <c r="H628" s="104">
        <f>SUM(H467)</f>
        <v>54602.82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1933.67</v>
      </c>
      <c r="H630" s="104">
        <f>SUM(J467)</f>
        <v>1933.67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876012.22</v>
      </c>
      <c r="H631" s="104">
        <f>SUM(F471)</f>
        <v>876012.22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54602.82</v>
      </c>
      <c r="H632" s="104">
        <f>SUM(H471)</f>
        <v>54602.82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26572.62</v>
      </c>
      <c r="H634" s="104">
        <f>SUM(G471)</f>
        <v>26572.62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1933.67</v>
      </c>
      <c r="H636" s="164">
        <f>SUM(J467)</f>
        <v>1933.67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160195.28</v>
      </c>
      <c r="H639" s="104">
        <f>SUM(G460)</f>
        <v>160195.28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160195.28</v>
      </c>
      <c r="H641" s="104">
        <f>SUM(I460)</f>
        <v>160195.28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1933.67</v>
      </c>
      <c r="H643" s="104">
        <f>H407</f>
        <v>1933.67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1933.67</v>
      </c>
      <c r="H645" s="104">
        <f>L407</f>
        <v>1933.67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46435.73</v>
      </c>
      <c r="H646" s="104">
        <f>L207+L225+L243</f>
        <v>46435.729999999996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13153.490000000002</v>
      </c>
      <c r="H647" s="104">
        <f>(J256+J337)-(J254+J335)</f>
        <v>13153.49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24598.39</v>
      </c>
      <c r="H648" s="104">
        <f>H597</f>
        <v>24598.39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21837.34</v>
      </c>
      <c r="H650" s="104">
        <f>J597</f>
        <v>21837.34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8493.9399999999987</v>
      </c>
      <c r="H651" s="104">
        <f>K262+K344</f>
        <v>8493.9399999999987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498142.50000000006</v>
      </c>
      <c r="G659" s="19">
        <f>(L228+L308+L358)</f>
        <v>0</v>
      </c>
      <c r="H659" s="19">
        <f>(L246+L327+L359)</f>
        <v>402642.77000000008</v>
      </c>
      <c r="I659" s="19">
        <f>SUM(F659:H659)</f>
        <v>900785.27000000014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7018.95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7018.95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24598.39</v>
      </c>
      <c r="G661" s="19">
        <f>(L225+L305)-(J225+J305)</f>
        <v>0</v>
      </c>
      <c r="H661" s="19">
        <f>(L243+L324)-(J243+J324)</f>
        <v>21837.34</v>
      </c>
      <c r="I661" s="19">
        <f>SUM(F661:H661)</f>
        <v>46435.729999999996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13153.490000000002</v>
      </c>
      <c r="G662" s="199">
        <f>SUM(G574:G586)+SUM(I601:I603)+L611</f>
        <v>0</v>
      </c>
      <c r="H662" s="199">
        <f>SUM(H574:H586)+SUM(J601:J603)+L612</f>
        <v>327012.57999999996</v>
      </c>
      <c r="I662" s="19">
        <f>SUM(F662:H662)</f>
        <v>340166.06999999995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453371.67000000004</v>
      </c>
      <c r="G663" s="19">
        <f>G659-SUM(G660:G662)</f>
        <v>0</v>
      </c>
      <c r="H663" s="19">
        <f>H659-SUM(H660:H662)</f>
        <v>53792.850000000093</v>
      </c>
      <c r="I663" s="19">
        <f>I659-SUM(I660:I662)</f>
        <v>507164.52000000019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29</v>
      </c>
      <c r="G664" s="248"/>
      <c r="H664" s="248"/>
      <c r="I664" s="19">
        <f>SUM(F664:H664)</f>
        <v>29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15633.51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17488.43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-53792.85</v>
      </c>
      <c r="I668" s="19">
        <f>SUM(F668:H668)</f>
        <v>-53792.85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15633.51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15633.51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">
      <dataRef ref="F9:L671" r:id="rId1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2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2" workbookViewId="0">
      <selection activeCell="B37" sqref="B37: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Stark SD</v>
      </c>
      <c r="C1" s="238" t="s">
        <v>839</v>
      </c>
    </row>
    <row r="2" spans="1:3" x14ac:dyDescent="0.2">
      <c r="A2" s="233"/>
      <c r="B2" s="232"/>
    </row>
    <row r="3" spans="1:3" x14ac:dyDescent="0.2">
      <c r="A3" s="281" t="s">
        <v>784</v>
      </c>
      <c r="B3" s="281"/>
      <c r="C3" s="281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80" t="s">
        <v>783</v>
      </c>
      <c r="C6" s="280"/>
    </row>
    <row r="7" spans="1:3" x14ac:dyDescent="0.2">
      <c r="A7" s="239" t="s">
        <v>786</v>
      </c>
      <c r="B7" s="278" t="s">
        <v>782</v>
      </c>
      <c r="C7" s="279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170795.55</v>
      </c>
      <c r="C9" s="229">
        <f>'DOE25'!G196+'DOE25'!G214+'DOE25'!G232+'DOE25'!G275+'DOE25'!G294+'DOE25'!G313</f>
        <v>42828.86</v>
      </c>
    </row>
    <row r="10" spans="1:3" x14ac:dyDescent="0.2">
      <c r="A10" t="s">
        <v>779</v>
      </c>
      <c r="B10" s="275">
        <v>153196.54999999999</v>
      </c>
      <c r="C10" s="275">
        <v>41491.520000000004</v>
      </c>
    </row>
    <row r="11" spans="1:3" x14ac:dyDescent="0.2">
      <c r="A11" t="s">
        <v>780</v>
      </c>
      <c r="B11" s="275">
        <v>17599</v>
      </c>
      <c r="C11" s="275">
        <v>1337.34</v>
      </c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170795.55</v>
      </c>
      <c r="C13" s="231">
        <f>SUM(C10:C12)</f>
        <v>42828.86</v>
      </c>
    </row>
    <row r="14" spans="1:3" x14ac:dyDescent="0.2">
      <c r="B14" s="230"/>
      <c r="C14" s="230"/>
    </row>
    <row r="15" spans="1:3" x14ac:dyDescent="0.2">
      <c r="B15" s="280" t="s">
        <v>783</v>
      </c>
      <c r="C15" s="280"/>
    </row>
    <row r="16" spans="1:3" x14ac:dyDescent="0.2">
      <c r="A16" s="239" t="s">
        <v>787</v>
      </c>
      <c r="B16" s="278" t="s">
        <v>707</v>
      </c>
      <c r="C16" s="279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2000</v>
      </c>
      <c r="C18" s="229">
        <f>'DOE25'!G197+'DOE25'!G215+'DOE25'!G233+'DOE25'!G276+'DOE25'!G295+'DOE25'!G314</f>
        <v>877.47</v>
      </c>
    </row>
    <row r="19" spans="1:3" x14ac:dyDescent="0.2">
      <c r="A19" t="s">
        <v>779</v>
      </c>
      <c r="B19" s="276">
        <v>2000</v>
      </c>
      <c r="C19" s="276">
        <v>877.47</v>
      </c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2000</v>
      </c>
      <c r="C22" s="231">
        <f>SUM(C19:C21)</f>
        <v>877.47</v>
      </c>
    </row>
    <row r="23" spans="1:3" x14ac:dyDescent="0.2">
      <c r="B23" s="230"/>
      <c r="C23" s="230"/>
    </row>
    <row r="24" spans="1:3" x14ac:dyDescent="0.2">
      <c r="B24" s="280" t="s">
        <v>783</v>
      </c>
      <c r="C24" s="280"/>
    </row>
    <row r="25" spans="1:3" x14ac:dyDescent="0.2">
      <c r="A25" s="239" t="s">
        <v>788</v>
      </c>
      <c r="B25" s="278" t="s">
        <v>708</v>
      </c>
      <c r="C25" s="279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80" t="s">
        <v>783</v>
      </c>
      <c r="C33" s="280"/>
    </row>
    <row r="34" spans="1:3" x14ac:dyDescent="0.2">
      <c r="A34" s="239" t="s">
        <v>789</v>
      </c>
      <c r="B34" s="278" t="s">
        <v>709</v>
      </c>
      <c r="C34" s="279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3780</v>
      </c>
      <c r="C36" s="235">
        <f>'DOE25'!G199+'DOE25'!G217+'DOE25'!G235+'DOE25'!G278+'DOE25'!G297+'DOE25'!G316</f>
        <v>596.74</v>
      </c>
    </row>
    <row r="37" spans="1:3" x14ac:dyDescent="0.2">
      <c r="A37" t="s">
        <v>779</v>
      </c>
      <c r="B37" s="277">
        <v>3780</v>
      </c>
      <c r="C37" s="277">
        <v>596.74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3780</v>
      </c>
      <c r="C40" s="231">
        <f>SUM(C37:C39)</f>
        <v>596.74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80" t="s">
        <v>790</v>
      </c>
      <c r="B1" s="285"/>
      <c r="C1" s="285"/>
      <c r="D1" s="285"/>
      <c r="E1" s="285"/>
      <c r="F1" s="285"/>
      <c r="G1" s="285"/>
      <c r="H1" s="285"/>
      <c r="I1" s="181"/>
    </row>
    <row r="2" spans="1:9" x14ac:dyDescent="0.2">
      <c r="A2" s="33" t="s">
        <v>717</v>
      </c>
      <c r="B2" s="265" t="str">
        <f>'DOE25'!A2</f>
        <v>Stark SD</v>
      </c>
      <c r="C2" s="181"/>
      <c r="D2" s="181" t="s">
        <v>792</v>
      </c>
      <c r="E2" s="181" t="s">
        <v>794</v>
      </c>
      <c r="F2" s="282" t="s">
        <v>821</v>
      </c>
      <c r="G2" s="283"/>
      <c r="H2" s="284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561212.31000000006</v>
      </c>
      <c r="D5" s="20">
        <f>SUM('DOE25'!L196:L199)+SUM('DOE25'!L214:L217)+SUM('DOE25'!L232:L235)-F5-G5</f>
        <v>559225.39</v>
      </c>
      <c r="E5" s="243"/>
      <c r="F5" s="255">
        <f>SUM('DOE25'!J196:J199)+SUM('DOE25'!J214:J217)+SUM('DOE25'!J232:J235)</f>
        <v>1986.92</v>
      </c>
      <c r="G5" s="53">
        <f>SUM('DOE25'!K196:K199)+SUM('DOE25'!K214:K217)+SUM('DOE25'!K232:K235)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16022.859999999999</v>
      </c>
      <c r="D6" s="20">
        <f>'DOE25'!L201+'DOE25'!L219+'DOE25'!L237-F6-G6</f>
        <v>16022.859999999999</v>
      </c>
      <c r="E6" s="243"/>
      <c r="F6" s="255">
        <f>'DOE25'!J201+'DOE25'!J219+'DOE25'!J237</f>
        <v>0</v>
      </c>
      <c r="G6" s="53">
        <f>'DOE25'!K201+'DOE25'!K219+'DOE25'!K237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15583.630000000001</v>
      </c>
      <c r="D7" s="20">
        <f>'DOE25'!L202+'DOE25'!L220+'DOE25'!L238-F7-G7</f>
        <v>15583.630000000001</v>
      </c>
      <c r="E7" s="243"/>
      <c r="F7" s="255">
        <f>'DOE25'!J202+'DOE25'!J220+'DOE25'!J238</f>
        <v>0</v>
      </c>
      <c r="G7" s="53">
        <f>'DOE25'!K202+'DOE25'!K220+'DOE25'!K238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43094.229999999981</v>
      </c>
      <c r="D8" s="243"/>
      <c r="E8" s="20">
        <f>'DOE25'!L203+'DOE25'!L221+'DOE25'!L239-F8-G8-D9-D11</f>
        <v>40832.819999999985</v>
      </c>
      <c r="F8" s="255">
        <f>'DOE25'!J203+'DOE25'!J221+'DOE25'!J239</f>
        <v>0</v>
      </c>
      <c r="G8" s="53">
        <f>'DOE25'!K203+'DOE25'!K221+'DOE25'!K239</f>
        <v>2261.41</v>
      </c>
      <c r="H8" s="259"/>
    </row>
    <row r="9" spans="1:9" x14ac:dyDescent="0.2">
      <c r="A9" s="32">
        <v>2310</v>
      </c>
      <c r="B9" t="s">
        <v>818</v>
      </c>
      <c r="C9" s="245">
        <f t="shared" si="0"/>
        <v>18797.189999999999</v>
      </c>
      <c r="D9" s="244">
        <v>18797.189999999999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8128</v>
      </c>
      <c r="D10" s="243"/>
      <c r="E10" s="244">
        <v>8128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32270.93</v>
      </c>
      <c r="D11" s="244">
        <v>32270.93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32504.259999999995</v>
      </c>
      <c r="D12" s="20">
        <f>'DOE25'!L204+'DOE25'!L222+'DOE25'!L240-F12-G12</f>
        <v>32368.509999999995</v>
      </c>
      <c r="E12" s="243"/>
      <c r="F12" s="255">
        <f>'DOE25'!J204+'DOE25'!J222+'DOE25'!J240</f>
        <v>-920</v>
      </c>
      <c r="G12" s="53">
        <f>'DOE25'!K204+'DOE25'!K222+'DOE25'!K240</f>
        <v>1055.75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53688.69</v>
      </c>
      <c r="D14" s="20">
        <f>'DOE25'!L206+'DOE25'!L224+'DOE25'!L242-F14-G14</f>
        <v>50136.800000000003</v>
      </c>
      <c r="E14" s="243"/>
      <c r="F14" s="255">
        <f>'DOE25'!J206+'DOE25'!J224+'DOE25'!J242</f>
        <v>3551.89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46435.729999999996</v>
      </c>
      <c r="D15" s="20">
        <f>'DOE25'!L207+'DOE25'!L225+'DOE25'!L243-F15-G15</f>
        <v>46435.729999999996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'DOE25'!L208+'DOE25'!L226+'DOE25'!L244-F16-G16</f>
        <v>0</v>
      </c>
      <c r="F16" s="255">
        <f>'DOE25'!J208+'DOE25'!J226+'DOE25'!J244</f>
        <v>0</v>
      </c>
      <c r="G16" s="53">
        <f>'DOE25'!K208+'DOE25'!K226+'DOE25'!K244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47908.45</v>
      </c>
      <c r="D22" s="243"/>
      <c r="E22" s="243"/>
      <c r="F22" s="255">
        <f>'DOE25'!L254+'DOE25'!L335</f>
        <v>47908.45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26572.62</v>
      </c>
      <c r="D29" s="20">
        <f>'DOE25'!L357+'DOE25'!L358+'DOE25'!L359-'DOE25'!I366-F29-G29</f>
        <v>26572.62</v>
      </c>
      <c r="E29" s="243"/>
      <c r="F29" s="255">
        <f>'DOE25'!J357+'DOE25'!J358+'DOE25'!J359</f>
        <v>0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54602.82</v>
      </c>
      <c r="D31" s="20">
        <f>'DOE25'!L289+'DOE25'!L308+'DOE25'!L327+'DOE25'!L332+'DOE25'!L333+'DOE25'!L334-F31-G31</f>
        <v>45978.14</v>
      </c>
      <c r="E31" s="243"/>
      <c r="F31" s="255">
        <f>'DOE25'!J289+'DOE25'!J308+'DOE25'!J327+'DOE25'!J332+'DOE25'!J333+'DOE25'!J334</f>
        <v>8534.68</v>
      </c>
      <c r="G31" s="53">
        <f>'DOE25'!K289+'DOE25'!K308+'DOE25'!K327+'DOE25'!K332+'DOE25'!K333+'DOE25'!K334</f>
        <v>90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843391.8</v>
      </c>
      <c r="E33" s="246">
        <f>SUM(E5:E31)</f>
        <v>48960.819999999985</v>
      </c>
      <c r="F33" s="246">
        <f>SUM(F5:F31)</f>
        <v>61061.939999999995</v>
      </c>
      <c r="G33" s="246">
        <f>SUM(G5:G31)</f>
        <v>3407.16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48960.819999999985</v>
      </c>
      <c r="E35" s="249"/>
    </row>
    <row r="36" spans="2:8" ht="12" thickTop="1" x14ac:dyDescent="0.2">
      <c r="B36" t="s">
        <v>815</v>
      </c>
      <c r="D36" s="20">
        <f>D33</f>
        <v>843391.8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A67" sqref="A67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Stark SD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56898.95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160195.28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5621.4</v>
      </c>
      <c r="D11" s="95">
        <f>'DOE25'!G12</f>
        <v>0</v>
      </c>
      <c r="E11" s="95">
        <f>'DOE25'!H12</f>
        <v>2617.56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25792.48</v>
      </c>
      <c r="D13" s="95">
        <f>'DOE25'!G14</f>
        <v>1962.53</v>
      </c>
      <c r="E13" s="95">
        <f>'DOE25'!H14</f>
        <v>23829.95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88312.83</v>
      </c>
      <c r="D18" s="41">
        <f>SUM(D8:D17)</f>
        <v>1962.53</v>
      </c>
      <c r="E18" s="41">
        <f>SUM(E8:E17)</f>
        <v>26447.510000000002</v>
      </c>
      <c r="F18" s="41">
        <f>SUM(F8:F17)</f>
        <v>0</v>
      </c>
      <c r="G18" s="41">
        <f>SUM(G8:G17)</f>
        <v>160195.28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2617.56</v>
      </c>
      <c r="D21" s="95">
        <f>'DOE25'!G22</f>
        <v>1962.53</v>
      </c>
      <c r="E21" s="95">
        <f>'DOE25'!H22</f>
        <v>23829.95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24403.58</v>
      </c>
      <c r="D27" s="95">
        <f>'DOE25'!G28</f>
        <v>0</v>
      </c>
      <c r="E27" s="95">
        <f>'DOE25'!H28</f>
        <v>2617.56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72.510000000000005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27093.65</v>
      </c>
      <c r="D31" s="41">
        <f>SUM(D21:D30)</f>
        <v>1962.53</v>
      </c>
      <c r="E31" s="41">
        <f>SUM(E21:E30)</f>
        <v>26447.510000000002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13918.18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160195.28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22301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61219.18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160195.28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88312.83</v>
      </c>
      <c r="D50" s="41">
        <f>D49+D31</f>
        <v>1962.53</v>
      </c>
      <c r="E50" s="41">
        <f>E49+E31</f>
        <v>26447.510000000002</v>
      </c>
      <c r="F50" s="41">
        <f>F49+F31</f>
        <v>0</v>
      </c>
      <c r="G50" s="41">
        <f>G49+G31</f>
        <v>160195.28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422694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178.69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1933.67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7018.95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24.36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203.05</v>
      </c>
      <c r="D61" s="130">
        <f>SUM(D56:D60)</f>
        <v>7018.95</v>
      </c>
      <c r="E61" s="130">
        <f>SUM(E56:E60)</f>
        <v>0</v>
      </c>
      <c r="F61" s="130">
        <f>SUM(F56:F60)</f>
        <v>0</v>
      </c>
      <c r="G61" s="130">
        <f>SUM(G56:G60)</f>
        <v>1933.67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422897.05</v>
      </c>
      <c r="D62" s="22">
        <f>D55+D61</f>
        <v>7018.95</v>
      </c>
      <c r="E62" s="22">
        <f>E55+E61</f>
        <v>0</v>
      </c>
      <c r="F62" s="22">
        <f>F55+F61</f>
        <v>0</v>
      </c>
      <c r="G62" s="22">
        <f>G55+G61</f>
        <v>1933.67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347649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134017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481666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158.44999999999999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0</v>
      </c>
      <c r="D77" s="130">
        <f>SUM(D71:D76)</f>
        <v>158.44999999999999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481666</v>
      </c>
      <c r="D80" s="130">
        <f>SUM(D78:D79)+D77+D69</f>
        <v>158.44999999999999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16447.72</v>
      </c>
      <c r="D87" s="95">
        <f>SUM('DOE25'!G152:G160)</f>
        <v>10901.28</v>
      </c>
      <c r="E87" s="95">
        <f>SUM('DOE25'!H152:H160)</f>
        <v>54602.82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16220.63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32668.35</v>
      </c>
      <c r="D90" s="131">
        <f>SUM(D84:D89)</f>
        <v>10901.28</v>
      </c>
      <c r="E90" s="131">
        <f>SUM(E84:E89)</f>
        <v>54602.82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8493.9399999999987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8493.9399999999987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 x14ac:dyDescent="0.25">
      <c r="A103" s="33" t="s">
        <v>765</v>
      </c>
      <c r="C103" s="86">
        <f>C62+C80+C90+C102</f>
        <v>937231.4</v>
      </c>
      <c r="D103" s="86">
        <f>D62+D80+D90+D102</f>
        <v>26572.62</v>
      </c>
      <c r="E103" s="86">
        <f>E62+E80+E90+E102</f>
        <v>54602.82</v>
      </c>
      <c r="F103" s="86">
        <f>F62+F80+F90+F102</f>
        <v>0</v>
      </c>
      <c r="G103" s="86">
        <f>G62+G80+G102</f>
        <v>1933.67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528181.91</v>
      </c>
      <c r="D108" s="24" t="s">
        <v>289</v>
      </c>
      <c r="E108" s="95">
        <f>('DOE25'!L275)+('DOE25'!L294)+('DOE25'!L313)</f>
        <v>54602.82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27638.530000000002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5391.87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561212.31000000006</v>
      </c>
      <c r="D114" s="86">
        <f>SUM(D108:D113)</f>
        <v>0</v>
      </c>
      <c r="E114" s="86">
        <f>SUM(E108:E113)</f>
        <v>54602.82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16022.859999999999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15583.630000000001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94162.349999999991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32504.26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53688.69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46435.729999999996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26572.62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258397.52000000002</v>
      </c>
      <c r="D127" s="86">
        <f>SUM(D117:D126)</f>
        <v>26572.62</v>
      </c>
      <c r="E127" s="86">
        <f>SUM(E117:E126)</f>
        <v>0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47908.45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8493.9399999999987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1933.67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-1933.67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56402.39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876012.22000000009</v>
      </c>
      <c r="D144" s="86">
        <f>(D114+D127+D143)</f>
        <v>26572.62</v>
      </c>
      <c r="E144" s="86">
        <f>(E114+E127+E143)</f>
        <v>54602.82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6" t="s">
        <v>740</v>
      </c>
      <c r="B1" s="286"/>
      <c r="C1" s="286"/>
      <c r="D1" s="286"/>
    </row>
    <row r="2" spans="1:4" x14ac:dyDescent="0.2">
      <c r="A2" s="187" t="s">
        <v>717</v>
      </c>
      <c r="B2" s="186" t="str">
        <f>'DOE25'!A2</f>
        <v>Stark SD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15634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15634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582785</v>
      </c>
      <c r="D10" s="182">
        <f>ROUND((C10/$C$28)*100,1)</f>
        <v>65.2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27639</v>
      </c>
      <c r="D11" s="182">
        <f>ROUND((C11/$C$28)*100,1)</f>
        <v>3.1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5392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16023</v>
      </c>
      <c r="D15" s="182">
        <f t="shared" ref="D15:D27" si="0">ROUND((C15/$C$28)*100,1)</f>
        <v>1.8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15584</v>
      </c>
      <c r="D16" s="182">
        <f t="shared" si="0"/>
        <v>1.7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94162</v>
      </c>
      <c r="D17" s="182">
        <f t="shared" si="0"/>
        <v>10.5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32504</v>
      </c>
      <c r="D18" s="182">
        <f t="shared" si="0"/>
        <v>3.6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53689</v>
      </c>
      <c r="D20" s="182">
        <f t="shared" si="0"/>
        <v>6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46436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19554.05</v>
      </c>
      <c r="D27" s="182">
        <f t="shared" si="0"/>
        <v>2.2000000000000002</v>
      </c>
    </row>
    <row r="28" spans="1:4" x14ac:dyDescent="0.2">
      <c r="B28" s="187" t="s">
        <v>723</v>
      </c>
      <c r="C28" s="180">
        <f>SUM(C10:C27)</f>
        <v>893768.05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47908</v>
      </c>
    </row>
    <row r="30" spans="1:4" x14ac:dyDescent="0.2">
      <c r="B30" s="187" t="s">
        <v>729</v>
      </c>
      <c r="C30" s="180">
        <f>SUM(C28:C29)</f>
        <v>941676.05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422694</v>
      </c>
      <c r="D35" s="182">
        <f t="shared" ref="D35:D40" si="1">ROUND((C35/$C$41)*100,1)</f>
        <v>42.1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2136.7199999999721</v>
      </c>
      <c r="D36" s="182">
        <f t="shared" si="1"/>
        <v>0.2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481666</v>
      </c>
      <c r="D37" s="182">
        <f t="shared" si="1"/>
        <v>47.9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158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98172</v>
      </c>
      <c r="D39" s="182">
        <f t="shared" si="1"/>
        <v>9.8000000000000007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1004826.72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3"/>
      <c r="K1" s="213"/>
      <c r="L1" s="213"/>
      <c r="M1" s="214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Stark SD</v>
      </c>
      <c r="G2" s="296"/>
      <c r="H2" s="296"/>
      <c r="I2" s="296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8"/>
      <c r="B4" s="219"/>
      <c r="C4" s="289"/>
      <c r="D4" s="289"/>
      <c r="E4" s="289"/>
      <c r="F4" s="289"/>
      <c r="G4" s="289"/>
      <c r="H4" s="289"/>
      <c r="I4" s="289"/>
      <c r="J4" s="289"/>
      <c r="K4" s="289"/>
      <c r="L4" s="289"/>
      <c r="M4" s="290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9"/>
      <c r="D5" s="289"/>
      <c r="E5" s="289"/>
      <c r="F5" s="289"/>
      <c r="G5" s="289"/>
      <c r="H5" s="289"/>
      <c r="I5" s="289"/>
      <c r="J5" s="289"/>
      <c r="K5" s="289"/>
      <c r="L5" s="289"/>
      <c r="M5" s="290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9"/>
      <c r="D6" s="289"/>
      <c r="E6" s="289"/>
      <c r="F6" s="289"/>
      <c r="G6" s="289"/>
      <c r="H6" s="289"/>
      <c r="I6" s="289"/>
      <c r="J6" s="289"/>
      <c r="K6" s="289"/>
      <c r="L6" s="289"/>
      <c r="M6" s="290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9"/>
      <c r="D7" s="289"/>
      <c r="E7" s="289"/>
      <c r="F7" s="289"/>
      <c r="G7" s="289"/>
      <c r="H7" s="289"/>
      <c r="I7" s="289"/>
      <c r="J7" s="289"/>
      <c r="K7" s="289"/>
      <c r="L7" s="289"/>
      <c r="M7" s="290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9"/>
      <c r="D8" s="289"/>
      <c r="E8" s="289"/>
      <c r="F8" s="289"/>
      <c r="G8" s="289"/>
      <c r="H8" s="289"/>
      <c r="I8" s="289"/>
      <c r="J8" s="289"/>
      <c r="K8" s="289"/>
      <c r="L8" s="289"/>
      <c r="M8" s="290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9"/>
      <c r="D9" s="289"/>
      <c r="E9" s="289"/>
      <c r="F9" s="289"/>
      <c r="G9" s="289"/>
      <c r="H9" s="289"/>
      <c r="I9" s="289"/>
      <c r="J9" s="289"/>
      <c r="K9" s="289"/>
      <c r="L9" s="289"/>
      <c r="M9" s="290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9"/>
      <c r="D10" s="289"/>
      <c r="E10" s="289"/>
      <c r="F10" s="289"/>
      <c r="G10" s="289"/>
      <c r="H10" s="289"/>
      <c r="I10" s="289"/>
      <c r="J10" s="289"/>
      <c r="K10" s="289"/>
      <c r="L10" s="289"/>
      <c r="M10" s="290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9"/>
      <c r="D11" s="289"/>
      <c r="E11" s="289"/>
      <c r="F11" s="289"/>
      <c r="G11" s="289"/>
      <c r="H11" s="289"/>
      <c r="I11" s="289"/>
      <c r="J11" s="289"/>
      <c r="K11" s="289"/>
      <c r="L11" s="289"/>
      <c r="M11" s="290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9"/>
      <c r="D12" s="289"/>
      <c r="E12" s="289"/>
      <c r="F12" s="289"/>
      <c r="G12" s="289"/>
      <c r="H12" s="289"/>
      <c r="I12" s="289"/>
      <c r="J12" s="289"/>
      <c r="K12" s="289"/>
      <c r="L12" s="289"/>
      <c r="M12" s="290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9"/>
      <c r="D13" s="289"/>
      <c r="E13" s="289"/>
      <c r="F13" s="289"/>
      <c r="G13" s="289"/>
      <c r="H13" s="289"/>
      <c r="I13" s="289"/>
      <c r="J13" s="289"/>
      <c r="K13" s="289"/>
      <c r="L13" s="289"/>
      <c r="M13" s="290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9"/>
      <c r="D14" s="289"/>
      <c r="E14" s="289"/>
      <c r="F14" s="289"/>
      <c r="G14" s="289"/>
      <c r="H14" s="289"/>
      <c r="I14" s="289"/>
      <c r="J14" s="289"/>
      <c r="K14" s="289"/>
      <c r="L14" s="289"/>
      <c r="M14" s="290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9"/>
      <c r="D15" s="289"/>
      <c r="E15" s="289"/>
      <c r="F15" s="289"/>
      <c r="G15" s="289"/>
      <c r="H15" s="289"/>
      <c r="I15" s="289"/>
      <c r="J15" s="289"/>
      <c r="K15" s="289"/>
      <c r="L15" s="289"/>
      <c r="M15" s="290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9"/>
      <c r="D16" s="289"/>
      <c r="E16" s="289"/>
      <c r="F16" s="289"/>
      <c r="G16" s="289"/>
      <c r="H16" s="289"/>
      <c r="I16" s="289"/>
      <c r="J16" s="289"/>
      <c r="K16" s="289"/>
      <c r="L16" s="289"/>
      <c r="M16" s="290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9"/>
      <c r="D17" s="289"/>
      <c r="E17" s="289"/>
      <c r="F17" s="289"/>
      <c r="G17" s="289"/>
      <c r="H17" s="289"/>
      <c r="I17" s="289"/>
      <c r="J17" s="289"/>
      <c r="K17" s="289"/>
      <c r="L17" s="289"/>
      <c r="M17" s="290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9"/>
      <c r="D18" s="289"/>
      <c r="E18" s="289"/>
      <c r="F18" s="289"/>
      <c r="G18" s="289"/>
      <c r="H18" s="289"/>
      <c r="I18" s="289"/>
      <c r="J18" s="289"/>
      <c r="K18" s="289"/>
      <c r="L18" s="289"/>
      <c r="M18" s="290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9"/>
      <c r="D19" s="289"/>
      <c r="E19" s="289"/>
      <c r="F19" s="289"/>
      <c r="G19" s="289"/>
      <c r="H19" s="289"/>
      <c r="I19" s="289"/>
      <c r="J19" s="289"/>
      <c r="K19" s="289"/>
      <c r="L19" s="289"/>
      <c r="M19" s="290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9"/>
      <c r="D20" s="289"/>
      <c r="E20" s="289"/>
      <c r="F20" s="289"/>
      <c r="G20" s="289"/>
      <c r="H20" s="289"/>
      <c r="I20" s="289"/>
      <c r="J20" s="289"/>
      <c r="K20" s="289"/>
      <c r="L20" s="289"/>
      <c r="M20" s="290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9"/>
      <c r="D21" s="289"/>
      <c r="E21" s="289"/>
      <c r="F21" s="289"/>
      <c r="G21" s="289"/>
      <c r="H21" s="289"/>
      <c r="I21" s="289"/>
      <c r="J21" s="289"/>
      <c r="K21" s="289"/>
      <c r="L21" s="289"/>
      <c r="M21" s="290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9"/>
      <c r="D22" s="289"/>
      <c r="E22" s="289"/>
      <c r="F22" s="289"/>
      <c r="G22" s="289"/>
      <c r="H22" s="289"/>
      <c r="I22" s="289"/>
      <c r="J22" s="289"/>
      <c r="K22" s="289"/>
      <c r="L22" s="289"/>
      <c r="M22" s="290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90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90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9"/>
      <c r="D25" s="289"/>
      <c r="E25" s="289"/>
      <c r="F25" s="289"/>
      <c r="G25" s="289"/>
      <c r="H25" s="289"/>
      <c r="I25" s="289"/>
      <c r="J25" s="289"/>
      <c r="K25" s="289"/>
      <c r="L25" s="289"/>
      <c r="M25" s="290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9"/>
      <c r="D26" s="289"/>
      <c r="E26" s="289"/>
      <c r="F26" s="289"/>
      <c r="G26" s="289"/>
      <c r="H26" s="289"/>
      <c r="I26" s="289"/>
      <c r="J26" s="289"/>
      <c r="K26" s="289"/>
      <c r="L26" s="289"/>
      <c r="M26" s="290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90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90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90"/>
      <c r="N29" s="211"/>
      <c r="O29" s="211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7"/>
      <c r="AB29" s="207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7"/>
      <c r="AO29" s="207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7"/>
      <c r="BB29" s="207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7"/>
      <c r="BO29" s="207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7"/>
      <c r="CB29" s="207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7"/>
      <c r="CO29" s="207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7"/>
      <c r="DB29" s="207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7"/>
      <c r="DO29" s="207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7"/>
      <c r="EB29" s="207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7"/>
      <c r="EO29" s="207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7"/>
      <c r="FB29" s="207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7"/>
      <c r="FO29" s="207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7"/>
      <c r="GB29" s="207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7"/>
      <c r="GO29" s="207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7"/>
      <c r="HB29" s="207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7"/>
      <c r="HO29" s="207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7"/>
      <c r="IB29" s="207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7"/>
      <c r="IO29" s="207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8"/>
      <c r="B30" s="21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90"/>
      <c r="N30" s="211"/>
      <c r="O30" s="211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7"/>
      <c r="AB30" s="207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7"/>
      <c r="AO30" s="207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7"/>
      <c r="BB30" s="207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7"/>
      <c r="BO30" s="207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7"/>
      <c r="CB30" s="207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7"/>
      <c r="CO30" s="207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7"/>
      <c r="DB30" s="207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7"/>
      <c r="DO30" s="207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7"/>
      <c r="EB30" s="207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7"/>
      <c r="EO30" s="207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7"/>
      <c r="FB30" s="207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7"/>
      <c r="FO30" s="207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7"/>
      <c r="GB30" s="207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7"/>
      <c r="GO30" s="207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7"/>
      <c r="HB30" s="207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7"/>
      <c r="HO30" s="207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7"/>
      <c r="IB30" s="207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7"/>
      <c r="IO30" s="207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8"/>
      <c r="B31" s="21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90"/>
      <c r="N31" s="211"/>
      <c r="O31" s="211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7"/>
      <c r="AB31" s="207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7"/>
      <c r="AO31" s="207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7"/>
      <c r="BB31" s="207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7"/>
      <c r="BO31" s="207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7"/>
      <c r="CB31" s="207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7"/>
      <c r="CO31" s="207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7"/>
      <c r="DB31" s="207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7"/>
      <c r="DO31" s="207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7"/>
      <c r="EB31" s="207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7"/>
      <c r="EO31" s="207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7"/>
      <c r="FB31" s="207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7"/>
      <c r="FO31" s="207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7"/>
      <c r="GB31" s="207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7"/>
      <c r="GO31" s="207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7"/>
      <c r="HB31" s="207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7"/>
      <c r="HO31" s="207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7"/>
      <c r="IB31" s="207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7"/>
      <c r="IO31" s="207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8"/>
      <c r="B32" s="219"/>
      <c r="C32" s="289"/>
      <c r="D32" s="289"/>
      <c r="E32" s="289"/>
      <c r="F32" s="289"/>
      <c r="G32" s="289"/>
      <c r="H32" s="289"/>
      <c r="I32" s="289"/>
      <c r="J32" s="289"/>
      <c r="K32" s="289"/>
      <c r="L32" s="289"/>
      <c r="M32" s="290"/>
      <c r="N32" s="223"/>
      <c r="O32" s="223"/>
      <c r="P32" s="299"/>
      <c r="Q32" s="299"/>
      <c r="R32" s="299"/>
      <c r="S32" s="299"/>
      <c r="T32" s="299"/>
      <c r="U32" s="299"/>
      <c r="V32" s="299"/>
      <c r="W32" s="299"/>
      <c r="X32" s="299"/>
      <c r="Y32" s="299"/>
      <c r="Z32" s="300"/>
      <c r="AA32" s="218"/>
      <c r="AB32" s="219"/>
      <c r="AC32" s="289"/>
      <c r="AD32" s="289"/>
      <c r="AE32" s="289"/>
      <c r="AF32" s="289"/>
      <c r="AG32" s="289"/>
      <c r="AH32" s="289"/>
      <c r="AI32" s="289"/>
      <c r="AJ32" s="289"/>
      <c r="AK32" s="289"/>
      <c r="AL32" s="289"/>
      <c r="AM32" s="290"/>
      <c r="AN32" s="218"/>
      <c r="AO32" s="219"/>
      <c r="AP32" s="289"/>
      <c r="AQ32" s="289"/>
      <c r="AR32" s="289"/>
      <c r="AS32" s="289"/>
      <c r="AT32" s="289"/>
      <c r="AU32" s="289"/>
      <c r="AV32" s="289"/>
      <c r="AW32" s="289"/>
      <c r="AX32" s="289"/>
      <c r="AY32" s="289"/>
      <c r="AZ32" s="290"/>
      <c r="BA32" s="218"/>
      <c r="BB32" s="219"/>
      <c r="BC32" s="289"/>
      <c r="BD32" s="289"/>
      <c r="BE32" s="289"/>
      <c r="BF32" s="289"/>
      <c r="BG32" s="289"/>
      <c r="BH32" s="289"/>
      <c r="BI32" s="289"/>
      <c r="BJ32" s="289"/>
      <c r="BK32" s="289"/>
      <c r="BL32" s="289"/>
      <c r="BM32" s="290"/>
      <c r="BN32" s="218"/>
      <c r="BO32" s="219"/>
      <c r="BP32" s="289"/>
      <c r="BQ32" s="289"/>
      <c r="BR32" s="289"/>
      <c r="BS32" s="289"/>
      <c r="BT32" s="289"/>
      <c r="BU32" s="289"/>
      <c r="BV32" s="289"/>
      <c r="BW32" s="289"/>
      <c r="BX32" s="289"/>
      <c r="BY32" s="289"/>
      <c r="BZ32" s="290"/>
      <c r="CA32" s="218"/>
      <c r="CB32" s="219"/>
      <c r="CC32" s="289"/>
      <c r="CD32" s="289"/>
      <c r="CE32" s="289"/>
      <c r="CF32" s="289"/>
      <c r="CG32" s="289"/>
      <c r="CH32" s="289"/>
      <c r="CI32" s="289"/>
      <c r="CJ32" s="289"/>
      <c r="CK32" s="289"/>
      <c r="CL32" s="289"/>
      <c r="CM32" s="290"/>
      <c r="CN32" s="218"/>
      <c r="CO32" s="219"/>
      <c r="CP32" s="289"/>
      <c r="CQ32" s="289"/>
      <c r="CR32" s="289"/>
      <c r="CS32" s="289"/>
      <c r="CT32" s="289"/>
      <c r="CU32" s="289"/>
      <c r="CV32" s="289"/>
      <c r="CW32" s="289"/>
      <c r="CX32" s="289"/>
      <c r="CY32" s="289"/>
      <c r="CZ32" s="290"/>
      <c r="DA32" s="218"/>
      <c r="DB32" s="219"/>
      <c r="DC32" s="289"/>
      <c r="DD32" s="289"/>
      <c r="DE32" s="289"/>
      <c r="DF32" s="289"/>
      <c r="DG32" s="289"/>
      <c r="DH32" s="289"/>
      <c r="DI32" s="289"/>
      <c r="DJ32" s="289"/>
      <c r="DK32" s="289"/>
      <c r="DL32" s="289"/>
      <c r="DM32" s="290"/>
      <c r="DN32" s="218"/>
      <c r="DO32" s="219"/>
      <c r="DP32" s="289"/>
      <c r="DQ32" s="289"/>
      <c r="DR32" s="289"/>
      <c r="DS32" s="289"/>
      <c r="DT32" s="289"/>
      <c r="DU32" s="289"/>
      <c r="DV32" s="289"/>
      <c r="DW32" s="289"/>
      <c r="DX32" s="289"/>
      <c r="DY32" s="289"/>
      <c r="DZ32" s="290"/>
      <c r="EA32" s="218"/>
      <c r="EB32" s="219"/>
      <c r="EC32" s="289"/>
      <c r="ED32" s="289"/>
      <c r="EE32" s="289"/>
      <c r="EF32" s="289"/>
      <c r="EG32" s="289"/>
      <c r="EH32" s="289"/>
      <c r="EI32" s="289"/>
      <c r="EJ32" s="289"/>
      <c r="EK32" s="289"/>
      <c r="EL32" s="289"/>
      <c r="EM32" s="290"/>
      <c r="EN32" s="218"/>
      <c r="EO32" s="219"/>
      <c r="EP32" s="289"/>
      <c r="EQ32" s="289"/>
      <c r="ER32" s="289"/>
      <c r="ES32" s="289"/>
      <c r="ET32" s="289"/>
      <c r="EU32" s="289"/>
      <c r="EV32" s="289"/>
      <c r="EW32" s="289"/>
      <c r="EX32" s="289"/>
      <c r="EY32" s="289"/>
      <c r="EZ32" s="290"/>
      <c r="FA32" s="218"/>
      <c r="FB32" s="219"/>
      <c r="FC32" s="289"/>
      <c r="FD32" s="289"/>
      <c r="FE32" s="289"/>
      <c r="FF32" s="289"/>
      <c r="FG32" s="289"/>
      <c r="FH32" s="289"/>
      <c r="FI32" s="289"/>
      <c r="FJ32" s="289"/>
      <c r="FK32" s="289"/>
      <c r="FL32" s="289"/>
      <c r="FM32" s="290"/>
      <c r="FN32" s="218"/>
      <c r="FO32" s="219"/>
      <c r="FP32" s="289"/>
      <c r="FQ32" s="289"/>
      <c r="FR32" s="289"/>
      <c r="FS32" s="289"/>
      <c r="FT32" s="289"/>
      <c r="FU32" s="289"/>
      <c r="FV32" s="289"/>
      <c r="FW32" s="289"/>
      <c r="FX32" s="289"/>
      <c r="FY32" s="289"/>
      <c r="FZ32" s="290"/>
      <c r="GA32" s="218"/>
      <c r="GB32" s="219"/>
      <c r="GC32" s="289"/>
      <c r="GD32" s="289"/>
      <c r="GE32" s="289"/>
      <c r="GF32" s="289"/>
      <c r="GG32" s="289"/>
      <c r="GH32" s="289"/>
      <c r="GI32" s="289"/>
      <c r="GJ32" s="289"/>
      <c r="GK32" s="289"/>
      <c r="GL32" s="289"/>
      <c r="GM32" s="290"/>
      <c r="GN32" s="218"/>
      <c r="GO32" s="219"/>
      <c r="GP32" s="289"/>
      <c r="GQ32" s="289"/>
      <c r="GR32" s="289"/>
      <c r="GS32" s="289"/>
      <c r="GT32" s="289"/>
      <c r="GU32" s="289"/>
      <c r="GV32" s="289"/>
      <c r="GW32" s="289"/>
      <c r="GX32" s="289"/>
      <c r="GY32" s="289"/>
      <c r="GZ32" s="290"/>
      <c r="HA32" s="218"/>
      <c r="HB32" s="219"/>
      <c r="HC32" s="289"/>
      <c r="HD32" s="289"/>
      <c r="HE32" s="289"/>
      <c r="HF32" s="289"/>
      <c r="HG32" s="289"/>
      <c r="HH32" s="289"/>
      <c r="HI32" s="289"/>
      <c r="HJ32" s="289"/>
      <c r="HK32" s="289"/>
      <c r="HL32" s="289"/>
      <c r="HM32" s="290"/>
      <c r="HN32" s="218"/>
      <c r="HO32" s="219"/>
      <c r="HP32" s="289"/>
      <c r="HQ32" s="289"/>
      <c r="HR32" s="289"/>
      <c r="HS32" s="289"/>
      <c r="HT32" s="289"/>
      <c r="HU32" s="289"/>
      <c r="HV32" s="289"/>
      <c r="HW32" s="289"/>
      <c r="HX32" s="289"/>
      <c r="HY32" s="289"/>
      <c r="HZ32" s="290"/>
      <c r="IA32" s="218"/>
      <c r="IB32" s="219"/>
      <c r="IC32" s="289"/>
      <c r="ID32" s="289"/>
      <c r="IE32" s="289"/>
      <c r="IF32" s="289"/>
      <c r="IG32" s="289"/>
      <c r="IH32" s="289"/>
      <c r="II32" s="289"/>
      <c r="IJ32" s="289"/>
      <c r="IK32" s="289"/>
      <c r="IL32" s="289"/>
      <c r="IM32" s="290"/>
      <c r="IN32" s="218"/>
      <c r="IO32" s="219"/>
      <c r="IP32" s="289"/>
      <c r="IQ32" s="289"/>
      <c r="IR32" s="289"/>
      <c r="IS32" s="289"/>
      <c r="IT32" s="289"/>
      <c r="IU32" s="289"/>
      <c r="IV32" s="289"/>
    </row>
    <row r="33" spans="1:256" x14ac:dyDescent="0.2">
      <c r="A33" s="218"/>
      <c r="B33" s="219"/>
      <c r="C33" s="289"/>
      <c r="D33" s="289"/>
      <c r="E33" s="289"/>
      <c r="F33" s="289"/>
      <c r="G33" s="289"/>
      <c r="H33" s="289"/>
      <c r="I33" s="289"/>
      <c r="J33" s="289"/>
      <c r="K33" s="289"/>
      <c r="L33" s="289"/>
      <c r="M33" s="290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9"/>
      <c r="D34" s="289"/>
      <c r="E34" s="289"/>
      <c r="F34" s="289"/>
      <c r="G34" s="289"/>
      <c r="H34" s="289"/>
      <c r="I34" s="289"/>
      <c r="J34" s="289"/>
      <c r="K34" s="289"/>
      <c r="L34" s="289"/>
      <c r="M34" s="290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9"/>
      <c r="D35" s="289"/>
      <c r="E35" s="289"/>
      <c r="F35" s="289"/>
      <c r="G35" s="289"/>
      <c r="H35" s="289"/>
      <c r="I35" s="289"/>
      <c r="J35" s="289"/>
      <c r="K35" s="289"/>
      <c r="L35" s="289"/>
      <c r="M35" s="290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9"/>
      <c r="D36" s="289"/>
      <c r="E36" s="289"/>
      <c r="F36" s="289"/>
      <c r="G36" s="289"/>
      <c r="H36" s="289"/>
      <c r="I36" s="289"/>
      <c r="J36" s="289"/>
      <c r="K36" s="289"/>
      <c r="L36" s="289"/>
      <c r="M36" s="290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90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90"/>
      <c r="N38" s="211"/>
      <c r="O38" s="211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7"/>
      <c r="AB38" s="207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7"/>
      <c r="AO38" s="207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7"/>
      <c r="BB38" s="207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7"/>
      <c r="BO38" s="207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7"/>
      <c r="CB38" s="207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7"/>
      <c r="CO38" s="207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7"/>
      <c r="DB38" s="207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7"/>
      <c r="DO38" s="207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7"/>
      <c r="EB38" s="207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7"/>
      <c r="EO38" s="207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7"/>
      <c r="FB38" s="207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7"/>
      <c r="FO38" s="207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7"/>
      <c r="GB38" s="207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7"/>
      <c r="GO38" s="207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7"/>
      <c r="HB38" s="207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7"/>
      <c r="HO38" s="207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7"/>
      <c r="IB38" s="207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7"/>
      <c r="IO38" s="207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8"/>
      <c r="B39" s="219"/>
      <c r="C39" s="289"/>
      <c r="D39" s="289"/>
      <c r="E39" s="289"/>
      <c r="F39" s="289"/>
      <c r="G39" s="289"/>
      <c r="H39" s="289"/>
      <c r="I39" s="289"/>
      <c r="J39" s="289"/>
      <c r="K39" s="289"/>
      <c r="L39" s="289"/>
      <c r="M39" s="290"/>
      <c r="N39" s="211"/>
      <c r="O39" s="211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7"/>
      <c r="AB39" s="207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7"/>
      <c r="AO39" s="207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7"/>
      <c r="BB39" s="207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7"/>
      <c r="BO39" s="207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7"/>
      <c r="CB39" s="207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7"/>
      <c r="CO39" s="207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7"/>
      <c r="DB39" s="207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7"/>
      <c r="DO39" s="207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7"/>
      <c r="EB39" s="207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7"/>
      <c r="EO39" s="207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7"/>
      <c r="FB39" s="207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7"/>
      <c r="FO39" s="207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7"/>
      <c r="GB39" s="207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7"/>
      <c r="GO39" s="207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7"/>
      <c r="HB39" s="207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7"/>
      <c r="HO39" s="207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7"/>
      <c r="IB39" s="207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7"/>
      <c r="IO39" s="207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8"/>
      <c r="B40" s="219"/>
      <c r="C40" s="289"/>
      <c r="D40" s="289"/>
      <c r="E40" s="289"/>
      <c r="F40" s="289"/>
      <c r="G40" s="289"/>
      <c r="H40" s="289"/>
      <c r="I40" s="289"/>
      <c r="J40" s="289"/>
      <c r="K40" s="289"/>
      <c r="L40" s="289"/>
      <c r="M40" s="290"/>
      <c r="N40" s="211"/>
      <c r="O40" s="211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7"/>
      <c r="AB40" s="207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7"/>
      <c r="AO40" s="207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7"/>
      <c r="BB40" s="207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7"/>
      <c r="BO40" s="207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7"/>
      <c r="CB40" s="207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7"/>
      <c r="CO40" s="207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7"/>
      <c r="DB40" s="207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7"/>
      <c r="DO40" s="207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7"/>
      <c r="EB40" s="207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7"/>
      <c r="EO40" s="207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7"/>
      <c r="FB40" s="207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7"/>
      <c r="FO40" s="207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7"/>
      <c r="GB40" s="207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7"/>
      <c r="GO40" s="207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7"/>
      <c r="HB40" s="207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7"/>
      <c r="HO40" s="207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7"/>
      <c r="IB40" s="207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7"/>
      <c r="IO40" s="207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8"/>
      <c r="B41" s="219"/>
      <c r="C41" s="289"/>
      <c r="D41" s="289"/>
      <c r="E41" s="289"/>
      <c r="F41" s="289"/>
      <c r="G41" s="289"/>
      <c r="H41" s="289"/>
      <c r="I41" s="289"/>
      <c r="J41" s="289"/>
      <c r="K41" s="289"/>
      <c r="L41" s="289"/>
      <c r="M41" s="290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9"/>
      <c r="D42" s="289"/>
      <c r="E42" s="289"/>
      <c r="F42" s="289"/>
      <c r="G42" s="289"/>
      <c r="H42" s="289"/>
      <c r="I42" s="289"/>
      <c r="J42" s="289"/>
      <c r="K42" s="289"/>
      <c r="L42" s="289"/>
      <c r="M42" s="290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9"/>
      <c r="D43" s="289"/>
      <c r="E43" s="289"/>
      <c r="F43" s="289"/>
      <c r="G43" s="289"/>
      <c r="H43" s="289"/>
      <c r="I43" s="289"/>
      <c r="J43" s="289"/>
      <c r="K43" s="289"/>
      <c r="L43" s="289"/>
      <c r="M43" s="290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9"/>
      <c r="D44" s="289"/>
      <c r="E44" s="289"/>
      <c r="F44" s="289"/>
      <c r="G44" s="289"/>
      <c r="H44" s="289"/>
      <c r="I44" s="289"/>
      <c r="J44" s="289"/>
      <c r="K44" s="289"/>
      <c r="L44" s="289"/>
      <c r="M44" s="290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90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90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9"/>
      <c r="D47" s="289"/>
      <c r="E47" s="289"/>
      <c r="F47" s="289"/>
      <c r="G47" s="289"/>
      <c r="H47" s="289"/>
      <c r="I47" s="289"/>
      <c r="J47" s="289"/>
      <c r="K47" s="289"/>
      <c r="L47" s="289"/>
      <c r="M47" s="290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9"/>
      <c r="D48" s="289"/>
      <c r="E48" s="289"/>
      <c r="F48" s="289"/>
      <c r="G48" s="289"/>
      <c r="H48" s="289"/>
      <c r="I48" s="289"/>
      <c r="J48" s="289"/>
      <c r="K48" s="289"/>
      <c r="L48" s="289"/>
      <c r="M48" s="290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9"/>
      <c r="D49" s="289"/>
      <c r="E49" s="289"/>
      <c r="F49" s="289"/>
      <c r="G49" s="289"/>
      <c r="H49" s="289"/>
      <c r="I49" s="289"/>
      <c r="J49" s="289"/>
      <c r="K49" s="289"/>
      <c r="L49" s="289"/>
      <c r="M49" s="290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90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90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9"/>
      <c r="D52" s="289"/>
      <c r="E52" s="289"/>
      <c r="F52" s="289"/>
      <c r="G52" s="289"/>
      <c r="H52" s="289"/>
      <c r="I52" s="289"/>
      <c r="J52" s="289"/>
      <c r="K52" s="289"/>
      <c r="L52" s="289"/>
      <c r="M52" s="290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9"/>
      <c r="D53" s="289"/>
      <c r="E53" s="289"/>
      <c r="F53" s="289"/>
      <c r="G53" s="289"/>
      <c r="H53" s="289"/>
      <c r="I53" s="289"/>
      <c r="J53" s="289"/>
      <c r="K53" s="289"/>
      <c r="L53" s="289"/>
      <c r="M53" s="290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90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90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9"/>
      <c r="D56" s="289"/>
      <c r="E56" s="289"/>
      <c r="F56" s="289"/>
      <c r="G56" s="289"/>
      <c r="H56" s="289"/>
      <c r="I56" s="289"/>
      <c r="J56" s="289"/>
      <c r="K56" s="289"/>
      <c r="L56" s="289"/>
      <c r="M56" s="290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9"/>
      <c r="D57" s="289"/>
      <c r="E57" s="289"/>
      <c r="F57" s="289"/>
      <c r="G57" s="289"/>
      <c r="H57" s="289"/>
      <c r="I57" s="289"/>
      <c r="J57" s="289"/>
      <c r="K57" s="289"/>
      <c r="L57" s="289"/>
      <c r="M57" s="290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90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90"/>
    </row>
    <row r="60" spans="1:256" x14ac:dyDescent="0.2">
      <c r="A60" s="218"/>
      <c r="B60" s="219"/>
      <c r="C60" s="289"/>
      <c r="D60" s="289"/>
      <c r="E60" s="289"/>
      <c r="F60" s="289"/>
      <c r="G60" s="289"/>
      <c r="H60" s="289"/>
      <c r="I60" s="289"/>
      <c r="J60" s="289"/>
      <c r="K60" s="289"/>
      <c r="L60" s="289"/>
      <c r="M60" s="290"/>
    </row>
    <row r="61" spans="1:256" x14ac:dyDescent="0.2">
      <c r="A61" s="218"/>
      <c r="B61" s="219"/>
      <c r="C61" s="289"/>
      <c r="D61" s="289"/>
      <c r="E61" s="289"/>
      <c r="F61" s="289"/>
      <c r="G61" s="289"/>
      <c r="H61" s="289"/>
      <c r="I61" s="289"/>
      <c r="J61" s="289"/>
      <c r="K61" s="289"/>
      <c r="L61" s="289"/>
      <c r="M61" s="290"/>
    </row>
    <row r="62" spans="1:256" x14ac:dyDescent="0.2">
      <c r="A62" s="218"/>
      <c r="B62" s="219"/>
      <c r="C62" s="289"/>
      <c r="D62" s="289"/>
      <c r="E62" s="289"/>
      <c r="F62" s="289"/>
      <c r="G62" s="289"/>
      <c r="H62" s="289"/>
      <c r="I62" s="289"/>
      <c r="J62" s="289"/>
      <c r="K62" s="289"/>
      <c r="L62" s="289"/>
      <c r="M62" s="290"/>
    </row>
    <row r="63" spans="1:256" x14ac:dyDescent="0.2">
      <c r="A63" s="218"/>
      <c r="B63" s="21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90"/>
    </row>
    <row r="64" spans="1:256" x14ac:dyDescent="0.2">
      <c r="A64" s="218"/>
      <c r="B64" s="21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90"/>
    </row>
    <row r="65" spans="1:13" x14ac:dyDescent="0.2">
      <c r="A65" s="218"/>
      <c r="B65" s="219"/>
      <c r="C65" s="289"/>
      <c r="D65" s="289"/>
      <c r="E65" s="289"/>
      <c r="F65" s="289"/>
      <c r="G65" s="289"/>
      <c r="H65" s="289"/>
      <c r="I65" s="289"/>
      <c r="J65" s="289"/>
      <c r="K65" s="289"/>
      <c r="L65" s="289"/>
      <c r="M65" s="290"/>
    </row>
    <row r="66" spans="1:13" x14ac:dyDescent="0.2">
      <c r="A66" s="218"/>
      <c r="B66" s="219"/>
      <c r="C66" s="289"/>
      <c r="D66" s="289"/>
      <c r="E66" s="289"/>
      <c r="F66" s="289"/>
      <c r="G66" s="289"/>
      <c r="H66" s="289"/>
      <c r="I66" s="289"/>
      <c r="J66" s="289"/>
      <c r="K66" s="289"/>
      <c r="L66" s="289"/>
      <c r="M66" s="290"/>
    </row>
    <row r="67" spans="1:13" x14ac:dyDescent="0.2">
      <c r="A67" s="218"/>
      <c r="B67" s="219"/>
      <c r="C67" s="289"/>
      <c r="D67" s="289"/>
      <c r="E67" s="289"/>
      <c r="F67" s="289"/>
      <c r="G67" s="289"/>
      <c r="H67" s="289"/>
      <c r="I67" s="289"/>
      <c r="J67" s="289"/>
      <c r="K67" s="289"/>
      <c r="L67" s="289"/>
      <c r="M67" s="290"/>
    </row>
    <row r="68" spans="1:13" x14ac:dyDescent="0.2">
      <c r="A68" s="218"/>
      <c r="B68" s="219"/>
      <c r="C68" s="289"/>
      <c r="D68" s="289"/>
      <c r="E68" s="289"/>
      <c r="F68" s="289"/>
      <c r="G68" s="289"/>
      <c r="H68" s="289"/>
      <c r="I68" s="289"/>
      <c r="J68" s="289"/>
      <c r="K68" s="289"/>
      <c r="L68" s="289"/>
      <c r="M68" s="290"/>
    </row>
    <row r="69" spans="1:13" x14ac:dyDescent="0.2">
      <c r="A69" s="218"/>
      <c r="B69" s="21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90"/>
    </row>
    <row r="70" spans="1:13" ht="12" thickBot="1" x14ac:dyDescent="0.25">
      <c r="A70" s="220"/>
      <c r="B70" s="221"/>
      <c r="C70" s="302"/>
      <c r="D70" s="302"/>
      <c r="E70" s="302"/>
      <c r="F70" s="302"/>
      <c r="G70" s="302"/>
      <c r="H70" s="302"/>
      <c r="I70" s="302"/>
      <c r="J70" s="302"/>
      <c r="K70" s="302"/>
      <c r="L70" s="302"/>
      <c r="M70" s="303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4" t="s">
        <v>848</v>
      </c>
      <c r="B72" s="304"/>
      <c r="C72" s="304"/>
      <c r="D72" s="304"/>
      <c r="E72" s="304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</row>
    <row r="74" spans="1:13" x14ac:dyDescent="0.2">
      <c r="A74" s="211"/>
      <c r="B74" s="21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</row>
    <row r="75" spans="1:13" x14ac:dyDescent="0.2">
      <c r="A75" s="211"/>
      <c r="B75" s="21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</row>
    <row r="76" spans="1:13" x14ac:dyDescent="0.2">
      <c r="A76" s="211"/>
      <c r="B76" s="21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</row>
    <row r="77" spans="1:13" x14ac:dyDescent="0.2">
      <c r="A77" s="211"/>
      <c r="B77" s="21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</row>
    <row r="78" spans="1:13" x14ac:dyDescent="0.2">
      <c r="A78" s="211"/>
      <c r="B78" s="21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</row>
    <row r="79" spans="1:13" x14ac:dyDescent="0.2">
      <c r="A79" s="211"/>
      <c r="B79" s="21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</row>
    <row r="80" spans="1:13" x14ac:dyDescent="0.2">
      <c r="A80" s="211"/>
      <c r="B80" s="21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</row>
    <row r="81" spans="1:13" x14ac:dyDescent="0.2">
      <c r="A81" s="211"/>
      <c r="B81" s="21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</row>
    <row r="82" spans="1:13" x14ac:dyDescent="0.2">
      <c r="A82" s="211"/>
      <c r="B82" s="21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</row>
    <row r="83" spans="1:13" x14ac:dyDescent="0.2">
      <c r="A83" s="211"/>
      <c r="B83" s="21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</row>
    <row r="84" spans="1:13" x14ac:dyDescent="0.2">
      <c r="A84" s="211"/>
      <c r="B84" s="21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</row>
    <row r="85" spans="1:13" x14ac:dyDescent="0.2">
      <c r="A85" s="211"/>
      <c r="B85" s="211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</row>
    <row r="86" spans="1:13" x14ac:dyDescent="0.2">
      <c r="A86" s="211"/>
      <c r="B86" s="211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</row>
    <row r="87" spans="1:13" x14ac:dyDescent="0.2">
      <c r="A87" s="211"/>
      <c r="B87" s="21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</row>
    <row r="88" spans="1:13" x14ac:dyDescent="0.2">
      <c r="A88" s="211"/>
      <c r="B88" s="21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</row>
    <row r="89" spans="1:13" x14ac:dyDescent="0.2">
      <c r="A89" s="211"/>
      <c r="B89" s="21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</row>
    <row r="90" spans="1:13" x14ac:dyDescent="0.2">
      <c r="A90" s="211"/>
      <c r="B90" s="21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</row>
  </sheetData>
  <sheetProtection password="B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2013-05-29T12:47:04Z</cp:lastPrinted>
  <dcterms:created xsi:type="dcterms:W3CDTF">1997-12-04T19:04:30Z</dcterms:created>
  <dcterms:modified xsi:type="dcterms:W3CDTF">2013-11-22T13:33:51Z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