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25" i="1" l="1"/>
  <c r="I525" i="1"/>
  <c r="J520" i="1"/>
  <c r="K520" i="1"/>
  <c r="I664" i="1" l="1"/>
  <c r="H574" i="1"/>
  <c r="H590" i="1"/>
  <c r="G196" i="1"/>
  <c r="H243" i="1"/>
  <c r="H207" i="1"/>
  <c r="H206" i="1"/>
  <c r="H202" i="1"/>
  <c r="H203" i="1"/>
  <c r="H204" i="1"/>
  <c r="H201" i="1"/>
  <c r="H197" i="1"/>
  <c r="J196" i="1"/>
  <c r="H196" i="1"/>
  <c r="F366" i="1"/>
  <c r="C37" i="10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/>
  <c r="L611" i="1"/>
  <c r="G662" i="1"/>
  <c r="L610" i="1"/>
  <c r="F662" i="1"/>
  <c r="I662" i="1" s="1"/>
  <c r="C40" i="10"/>
  <c r="F59" i="1"/>
  <c r="G59" i="1"/>
  <c r="H59" i="1"/>
  <c r="I59" i="1"/>
  <c r="F78" i="1"/>
  <c r="F93" i="1"/>
  <c r="F110" i="1"/>
  <c r="G110" i="1"/>
  <c r="G111" i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C23" i="10" s="1"/>
  <c r="L253" i="1"/>
  <c r="C25" i="10"/>
  <c r="L267" i="1"/>
  <c r="L268" i="1"/>
  <c r="L348" i="1"/>
  <c r="L349" i="1"/>
  <c r="I669" i="1"/>
  <c r="L210" i="1"/>
  <c r="L228" i="1"/>
  <c r="L246" i="1"/>
  <c r="F660" i="1"/>
  <c r="G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G551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/>
  <c r="C22" i="2"/>
  <c r="D22" i="2"/>
  <c r="E22" i="2"/>
  <c r="F22" i="2"/>
  <c r="I448" i="1"/>
  <c r="J23" i="1"/>
  <c r="C23" i="2"/>
  <c r="D23" i="2"/>
  <c r="E23" i="2"/>
  <c r="F23" i="2"/>
  <c r="I449" i="1"/>
  <c r="J24" i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/>
  <c r="I455" i="1"/>
  <c r="J43" i="1"/>
  <c r="I456" i="1"/>
  <c r="J37" i="1"/>
  <c r="G36" i="2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D80" i="2" s="1"/>
  <c r="E76" i="2"/>
  <c r="F76" i="2"/>
  <c r="G76" i="2"/>
  <c r="G77" i="2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2" i="1"/>
  <c r="L262" i="1"/>
  <c r="C134" i="2" s="1"/>
  <c r="E134" i="2"/>
  <c r="L263" i="1"/>
  <c r="C135" i="2"/>
  <c r="L264" i="1"/>
  <c r="C136" i="2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G50" i="1"/>
  <c r="G51" i="1"/>
  <c r="H617" i="1" s="1"/>
  <c r="H50" i="1"/>
  <c r="I50" i="1"/>
  <c r="I51" i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/>
  <c r="K336" i="1"/>
  <c r="K337" i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I469" i="1"/>
  <c r="J469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G621" i="1"/>
  <c r="G622" i="1"/>
  <c r="G623" i="1"/>
  <c r="G624" i="1"/>
  <c r="H629" i="1"/>
  <c r="H630" i="1"/>
  <c r="G633" i="1"/>
  <c r="H633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G649" i="1"/>
  <c r="G650" i="1"/>
  <c r="J650" i="1" s="1"/>
  <c r="G651" i="1"/>
  <c r="H651" i="1"/>
  <c r="G652" i="1"/>
  <c r="H652" i="1"/>
  <c r="G653" i="1"/>
  <c r="H653" i="1"/>
  <c r="H654" i="1"/>
  <c r="F191" i="1"/>
  <c r="L255" i="1"/>
  <c r="L256" i="1"/>
  <c r="L270" i="1" s="1"/>
  <c r="I256" i="1"/>
  <c r="I270" i="1" s="1"/>
  <c r="G159" i="2"/>
  <c r="C18" i="2"/>
  <c r="F31" i="2"/>
  <c r="C26" i="10"/>
  <c r="L327" i="1"/>
  <c r="H659" i="1" s="1"/>
  <c r="L350" i="1"/>
  <c r="I661" i="1"/>
  <c r="L289" i="1"/>
  <c r="F659" i="1" s="1"/>
  <c r="A31" i="12"/>
  <c r="C69" i="2"/>
  <c r="A40" i="12"/>
  <c r="D12" i="13"/>
  <c r="C12" i="13"/>
  <c r="G161" i="2"/>
  <c r="D61" i="2"/>
  <c r="D62" i="2" s="1"/>
  <c r="E49" i="2"/>
  <c r="D18" i="13"/>
  <c r="C18" i="13"/>
  <c r="D15" i="13"/>
  <c r="C15" i="13"/>
  <c r="D7" i="13"/>
  <c r="C7" i="13"/>
  <c r="F102" i="2"/>
  <c r="D18" i="2"/>
  <c r="E18" i="2"/>
  <c r="D17" i="13"/>
  <c r="C17" i="13" s="1"/>
  <c r="D6" i="13"/>
  <c r="C6" i="13" s="1"/>
  <c r="E8" i="13"/>
  <c r="C8" i="13" s="1"/>
  <c r="G158" i="2"/>
  <c r="C90" i="2"/>
  <c r="F77" i="2"/>
  <c r="F61" i="2"/>
  <c r="F62" i="2"/>
  <c r="D31" i="2"/>
  <c r="C127" i="2"/>
  <c r="C77" i="2"/>
  <c r="C80" i="2"/>
  <c r="D49" i="2"/>
  <c r="G156" i="2"/>
  <c r="F49" i="2"/>
  <c r="F18" i="2"/>
  <c r="G162" i="2"/>
  <c r="G157" i="2"/>
  <c r="G155" i="2"/>
  <c r="E143" i="2"/>
  <c r="E114" i="2"/>
  <c r="G102" i="2"/>
  <c r="E102" i="2"/>
  <c r="C102" i="2"/>
  <c r="D90" i="2"/>
  <c r="F90" i="2"/>
  <c r="E61" i="2"/>
  <c r="E62" i="2"/>
  <c r="C61" i="2"/>
  <c r="C62" i="2"/>
  <c r="E31" i="2"/>
  <c r="C31" i="2"/>
  <c r="G61" i="2"/>
  <c r="D29" i="13"/>
  <c r="C29" i="13" s="1"/>
  <c r="D19" i="13"/>
  <c r="C19" i="13" s="1"/>
  <c r="D14" i="13"/>
  <c r="C14" i="13" s="1"/>
  <c r="E13" i="13"/>
  <c r="C13" i="13" s="1"/>
  <c r="E77" i="2"/>
  <c r="L426" i="1"/>
  <c r="J256" i="1"/>
  <c r="J270" i="1" s="1"/>
  <c r="H111" i="1"/>
  <c r="F111" i="1"/>
  <c r="J640" i="1"/>
  <c r="J638" i="1"/>
  <c r="J570" i="1"/>
  <c r="K570" i="1"/>
  <c r="L432" i="1"/>
  <c r="L418" i="1"/>
  <c r="I168" i="1"/>
  <c r="H168" i="1"/>
  <c r="E50" i="2"/>
  <c r="J643" i="1"/>
  <c r="J642" i="1"/>
  <c r="J475" i="1"/>
  <c r="H625" i="1"/>
  <c r="I475" i="1"/>
  <c r="H624" i="1" s="1"/>
  <c r="J624" i="1"/>
  <c r="G337" i="1"/>
  <c r="G351" i="1"/>
  <c r="F168" i="1"/>
  <c r="J139" i="1"/>
  <c r="F570" i="1"/>
  <c r="H256" i="1"/>
  <c r="H270" i="1" s="1"/>
  <c r="G22" i="2"/>
  <c r="K597" i="1"/>
  <c r="G646" i="1"/>
  <c r="J646" i="1" s="1"/>
  <c r="K544" i="1"/>
  <c r="C29" i="10"/>
  <c r="I660" i="1"/>
  <c r="H139" i="1"/>
  <c r="L400" i="1"/>
  <c r="C138" i="2" s="1"/>
  <c r="L392" i="1"/>
  <c r="C137" i="2" s="1"/>
  <c r="A13" i="12"/>
  <c r="F22" i="13"/>
  <c r="C22" i="13"/>
  <c r="H25" i="13"/>
  <c r="C25" i="13"/>
  <c r="J639" i="1"/>
  <c r="J633" i="1"/>
  <c r="H570" i="1"/>
  <c r="L559" i="1"/>
  <c r="J544" i="1"/>
  <c r="H337" i="1"/>
  <c r="H351" i="1" s="1"/>
  <c r="F337" i="1"/>
  <c r="F351" i="1" s="1"/>
  <c r="G191" i="1"/>
  <c r="H191" i="1"/>
  <c r="E127" i="2"/>
  <c r="C35" i="10"/>
  <c r="L308" i="1"/>
  <c r="D5" i="13"/>
  <c r="C5" i="13"/>
  <c r="E16" i="13"/>
  <c r="E33" i="13"/>
  <c r="D35" i="13" s="1"/>
  <c r="C49" i="2"/>
  <c r="C50" i="2" s="1"/>
  <c r="J654" i="1"/>
  <c r="J644" i="1"/>
  <c r="L569" i="1"/>
  <c r="I570" i="1"/>
  <c r="I544" i="1"/>
  <c r="J635" i="1"/>
  <c r="L564" i="1"/>
  <c r="G544" i="1"/>
  <c r="H544" i="1"/>
  <c r="C16" i="13"/>
  <c r="H33" i="13"/>
  <c r="C24" i="10"/>
  <c r="G659" i="1"/>
  <c r="G31" i="13"/>
  <c r="G33" i="13" s="1"/>
  <c r="I337" i="1"/>
  <c r="I351" i="1" s="1"/>
  <c r="J649" i="1"/>
  <c r="L406" i="1"/>
  <c r="C139" i="2"/>
  <c r="L570" i="1"/>
  <c r="I191" i="1"/>
  <c r="E90" i="2"/>
  <c r="D50" i="2"/>
  <c r="J653" i="1"/>
  <c r="J652" i="1"/>
  <c r="G21" i="2"/>
  <c r="G31" i="2"/>
  <c r="J32" i="1"/>
  <c r="L433" i="1"/>
  <c r="G637" i="1" s="1"/>
  <c r="J637" i="1" s="1"/>
  <c r="J433" i="1"/>
  <c r="F433" i="1"/>
  <c r="K433" i="1"/>
  <c r="G133" i="2"/>
  <c r="G143" i="2" s="1"/>
  <c r="G144" i="2" s="1"/>
  <c r="F31" i="13"/>
  <c r="H192" i="1"/>
  <c r="H467" i="1" s="1"/>
  <c r="G168" i="1"/>
  <c r="G139" i="1"/>
  <c r="F139" i="1"/>
  <c r="C38" i="10" s="1"/>
  <c r="G62" i="2"/>
  <c r="J617" i="1"/>
  <c r="C5" i="10"/>
  <c r="G42" i="2"/>
  <c r="G16" i="2"/>
  <c r="F33" i="13"/>
  <c r="D31" i="13"/>
  <c r="C31" i="13" s="1"/>
  <c r="F544" i="1"/>
  <c r="H433" i="1"/>
  <c r="J619" i="1"/>
  <c r="D102" i="2"/>
  <c r="D103" i="2"/>
  <c r="I139" i="1"/>
  <c r="I192" i="1"/>
  <c r="G629" i="1" s="1"/>
  <c r="J629" i="1" s="1"/>
  <c r="A22" i="12"/>
  <c r="J651" i="1"/>
  <c r="J641" i="1"/>
  <c r="G570" i="1"/>
  <c r="I433" i="1"/>
  <c r="G433" i="1"/>
  <c r="J648" i="1"/>
  <c r="G631" i="1"/>
  <c r="F471" i="1"/>
  <c r="G160" i="2"/>
  <c r="G47" i="2"/>
  <c r="G49" i="2"/>
  <c r="G50" i="2" s="1"/>
  <c r="J50" i="1"/>
  <c r="J551" i="1"/>
  <c r="H551" i="1"/>
  <c r="K550" i="1"/>
  <c r="F551" i="1"/>
  <c r="H663" i="1"/>
  <c r="I659" i="1"/>
  <c r="J351" i="1"/>
  <c r="H647" i="1"/>
  <c r="G163" i="2"/>
  <c r="G8" i="2"/>
  <c r="G18" i="2"/>
  <c r="J19" i="1"/>
  <c r="G620" i="1"/>
  <c r="I551" i="1"/>
  <c r="K549" i="1"/>
  <c r="G663" i="1"/>
  <c r="H51" i="1"/>
  <c r="H618" i="1"/>
  <c r="J618" i="1" s="1"/>
  <c r="L361" i="1"/>
  <c r="G471" i="1" s="1"/>
  <c r="L407" i="1"/>
  <c r="F50" i="2"/>
  <c r="L336" i="1"/>
  <c r="K256" i="1"/>
  <c r="K270" i="1" s="1"/>
  <c r="G256" i="1"/>
  <c r="G270" i="1" s="1"/>
  <c r="J192" i="1"/>
  <c r="D144" i="2"/>
  <c r="F80" i="2"/>
  <c r="F103" i="2" s="1"/>
  <c r="C36" i="10"/>
  <c r="C41" i="10" s="1"/>
  <c r="E80" i="2"/>
  <c r="E103" i="2"/>
  <c r="D33" i="13"/>
  <c r="D36" i="13"/>
  <c r="E144" i="2"/>
  <c r="L337" i="1"/>
  <c r="L351" i="1" s="1"/>
  <c r="G634" i="1"/>
  <c r="C27" i="10"/>
  <c r="C28" i="10" s="1"/>
  <c r="G192" i="1"/>
  <c r="C39" i="10"/>
  <c r="C103" i="2"/>
  <c r="F192" i="1"/>
  <c r="F467" i="1" s="1"/>
  <c r="G626" i="1"/>
  <c r="F51" i="1"/>
  <c r="H616" i="1" s="1"/>
  <c r="J616" i="1" s="1"/>
  <c r="C140" i="2"/>
  <c r="C143" i="2"/>
  <c r="C144" i="2" s="1"/>
  <c r="G627" i="1"/>
  <c r="G467" i="1"/>
  <c r="G469" i="1" s="1"/>
  <c r="F473" i="1"/>
  <c r="H631" i="1"/>
  <c r="J631" i="1"/>
  <c r="G645" i="1"/>
  <c r="G630" i="1"/>
  <c r="J630" i="1" s="1"/>
  <c r="G671" i="1"/>
  <c r="G666" i="1"/>
  <c r="G636" i="1"/>
  <c r="J636" i="1" s="1"/>
  <c r="H645" i="1"/>
  <c r="G625" i="1"/>
  <c r="J625" i="1"/>
  <c r="J51" i="1"/>
  <c r="H620" i="1"/>
  <c r="J620" i="1" s="1"/>
  <c r="H627" i="1"/>
  <c r="J627" i="1" s="1"/>
  <c r="J645" i="1"/>
  <c r="K548" i="1" l="1"/>
  <c r="K551" i="1" s="1"/>
  <c r="L528" i="1"/>
  <c r="L544" i="1" s="1"/>
  <c r="D21" i="10"/>
  <c r="D18" i="10"/>
  <c r="D11" i="10"/>
  <c r="D15" i="10"/>
  <c r="C30" i="10"/>
  <c r="D23" i="10"/>
  <c r="D17" i="10"/>
  <c r="D10" i="10"/>
  <c r="D25" i="10"/>
  <c r="D22" i="10"/>
  <c r="D16" i="10"/>
  <c r="D12" i="10"/>
  <c r="D24" i="10"/>
  <c r="D26" i="10"/>
  <c r="D13" i="10"/>
  <c r="D19" i="10"/>
  <c r="D20" i="10"/>
  <c r="D36" i="10"/>
  <c r="D37" i="10"/>
  <c r="D35" i="10"/>
  <c r="D40" i="10"/>
  <c r="D39" i="10"/>
  <c r="D38" i="10"/>
  <c r="H471" i="1"/>
  <c r="G632" i="1"/>
  <c r="G473" i="1"/>
  <c r="G475" i="1" s="1"/>
  <c r="H622" i="1" s="1"/>
  <c r="H634" i="1"/>
  <c r="J634" i="1" s="1"/>
  <c r="H628" i="1"/>
  <c r="H469" i="1"/>
  <c r="D27" i="10"/>
  <c r="F469" i="1"/>
  <c r="F475" i="1" s="1"/>
  <c r="H621" i="1" s="1"/>
  <c r="J621" i="1" s="1"/>
  <c r="H626" i="1"/>
  <c r="J626" i="1" s="1"/>
  <c r="G628" i="1"/>
  <c r="J628" i="1" s="1"/>
  <c r="G80" i="2"/>
  <c r="G103" i="2" s="1"/>
  <c r="F143" i="2"/>
  <c r="F144" i="2" s="1"/>
  <c r="I663" i="1"/>
  <c r="K604" i="1"/>
  <c r="G647" i="1" s="1"/>
  <c r="H666" i="1"/>
  <c r="C6" i="10"/>
  <c r="H671" i="1"/>
  <c r="J647" i="1"/>
  <c r="I666" i="1"/>
  <c r="I671" i="1"/>
  <c r="C7" i="10" s="1"/>
  <c r="F663" i="1"/>
  <c r="J622" i="1" l="1"/>
  <c r="D41" i="10"/>
  <c r="D28" i="10"/>
  <c r="H473" i="1"/>
  <c r="H475" i="1" s="1"/>
  <c r="H623" i="1" s="1"/>
  <c r="H632" i="1"/>
  <c r="J632" i="1" s="1"/>
  <c r="F666" i="1"/>
  <c r="F671" i="1"/>
  <c r="C4" i="10" s="1"/>
  <c r="J623" i="1" l="1"/>
  <c r="H655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<sst xmlns="http://schemas.openxmlformats.org/spreadsheetml/2006/main" count="3944" uniqueCount="910">
  <si>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</si>
  <si>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</si>
  <si>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</si>
  <si>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</si>
  <si>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</si>
  <si>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</si>
  <si>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</si>
  <si>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</si>
  <si>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</si>
  <si>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</si>
  <si>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</si>
  <si>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</si>
  <si>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</si>
  <si>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</si>
  <si>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</si>
  <si>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</si>
  <si>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</si>
  <si>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</si>
  <si>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</si>
  <si>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</si>
  <si>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</si>
  <si>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</si>
  <si>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</si>
  <si>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</si>
  <si>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</si>
  <si>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</si>
  <si>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</si>
  <si>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</si>
  <si>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</si>
  <si>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</si>
  <si>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</si>
  <si>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</si>
  <si>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</si>
  <si>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</si>
  <si>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</si>
  <si>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</si>
  <si>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</si>
  <si>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</si>
  <si>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</si>
  <si>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</si>
  <si>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</si>
  <si>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</si>
  <si>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</si>
  <si>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</si>
  <si>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</si>
  <si>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</si>
  <si>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</si>
  <si>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</si>
  <si>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</si>
  <si>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</si>
  <si>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</si>
  <si>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</si>
  <si>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</si>
  <si>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</si>
  <si>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</si>
  <si>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</si>
  <si>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</si>
  <si>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</si>
  <si>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</si>
  <si>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</si>
  <si>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</si>
  <si>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</si>
  <si>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</si>
  <si>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</si>
  <si>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</si>
  <si>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</si>
  <si>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</si>
  <si>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</si>
  <si>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</si>
  <si>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</si>
  <si>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</si>
  <si>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</si>
  <si>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</si>
  <si>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</si>
  <si>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</si>
  <si>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</si>
  <si>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</si>
  <si>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</si>
  <si>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</si>
  <si>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</si>
  <si>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</si>
  <si>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</si>
  <si>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</si>
  <si>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</si>
  <si>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</si>
  <si>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</si>
  <si>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</si>
  <si>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</si>
  <si>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</si>
  <si>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</si>
  <si>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</si>
  <si>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</si>
  <si>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</si>
  <si>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</si>
  <si>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</si>
  <si>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</si>
  <si>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</si>
  <si>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</si>
  <si>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</si>
  <si>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</si>
  <si>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</si>
  <si>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</si>
  <si>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</si>
  <si>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</si>
  <si>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</si>
  <si>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</si>
  <si>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</si>
  <si>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</si>
  <si>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</si>
  <si>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</si>
  <si>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</si>
  <si>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</si>
  <si>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</si>
  <si>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</si>
  <si>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</si>
  <si>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</si>
  <si>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</si>
  <si>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</si>
  <si>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</si>
  <si>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</si>
  <si>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</si>
  <si>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</si>
  <si>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</si>
  <si>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</si>
  <si>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</si>
  <si>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</si>
  <si>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</si>
  <si>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</si>
  <si>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</si>
  <si>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</si>
  <si>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</si>
  <si>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</si>
  <si>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</si>
  <si>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</si>
  <si>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</si>
  <si>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</si>
  <si>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</si>
  <si>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</si>
  <si>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</si>
  <si>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</si>
  <si>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</si>
  <si>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</si>
  <si>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</si>
  <si>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</si>
  <si>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</si>
  <si>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</si>
  <si>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</si>
  <si>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</si>
  <si>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</si>
  <si>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</si>
  <si>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</si>
  <si>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</si>
  <si>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</si>
  <si>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</si>
  <si>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</si>
  <si>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</si>
  <si>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</si>
  <si>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</si>
  <si>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</si>
  <si>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</si>
  <si>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</si>
  <si>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</si>
  <si>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</si>
  <si>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</si>
  <si>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</si>
  <si>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</si>
  <si>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</si>
  <si>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</si>
  <si>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</si>
  <si>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</si>
  <si>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</si>
  <si>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</si>
  <si>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</si>
  <si>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</si>
  <si>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</si>
  <si>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</si>
  <si>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</si>
  <si>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</si>
  <si>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</si>
  <si>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</si>
  <si>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</si>
  <si>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</si>
  <si>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</si>
  <si>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</si>
  <si>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</si>
  <si>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</si>
  <si>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</si>
  <si>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</si>
  <si>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</si>
  <si>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</si>
  <si>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</si>
  <si>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</si>
  <si>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</si>
  <si>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</si>
  <si>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</si>
  <si>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</si>
  <si>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</si>
  <si>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</si>
  <si>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</si>
  <si>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</si>
  <si>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</si>
  <si>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</si>
  <si>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</si>
  <si>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</si>
  <si>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</si>
  <si>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</si>
  <si>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</si>
  <si>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</si>
  <si>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</si>
  <si>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</si>
  <si>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</si>
  <si>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</si>
  <si>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</si>
  <si>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</si>
  <si>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</si>
  <si>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</si>
  <si>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</si>
  <si>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</si>
  <si>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</si>
  <si>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</si>
  <si>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</si>
  <si>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</si>
  <si>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</si>
  <si>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</si>
  <si>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</si>
  <si>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</si>
  <si>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</si>
  <si>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</si>
  <si>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</si>
  <si>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</si>
  <si>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</si>
  <si>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</si>
  <si>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</si>
  <si>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</si>
  <si>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</si>
  <si>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</si>
  <si>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</si>
  <si>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</si>
  <si>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</si>
  <si>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</si>
  <si>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</si>
  <si>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</si>
  <si>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</si>
  <si>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</si>
  <si>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</si>
  <si>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</si>
  <si>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</si>
  <si>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</si>
  <si>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</si>
  <si>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</si>
  <si>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</si>
  <si>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</si>
  <si>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</si>
  <si>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</si>
  <si>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</si>
  <si>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</si>
  <si>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</si>
  <si>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</si>
  <si>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</si>
  <si>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</si>
  <si>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</si>
  <si>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</si>
  <si>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</si>
  <si>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</si>
  <si>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</si>
  <si>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</si>
  <si>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</si>
  <si>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</si>
  <si>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</si>
  <si>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</si>
  <si>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</si>
  <si>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</si>
  <si>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</si>
  <si>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</si>
  <si>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</si>
  <si>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</si>
  <si>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</si>
  <si>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</si>
  <si>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</si>
  <si>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</si>
  <si>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</si>
  <si>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</si>
  <si>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</si>
  <si>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</si>
  <si>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</si>
  <si>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</si>
  <si>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</si>
  <si>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</si>
  <si>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</si>
  <si>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</si>
  <si>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</si>
  <si>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</si>
  <si>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</si>
  <si>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</si>
  <si>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</si>
  <si>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</si>
  <si>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</si>
  <si>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</si>
  <si>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</si>
  <si>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</si>
  <si>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</si>
  <si>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</si>
  <si>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</si>
  <si>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</si>
  <si>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</si>
  <si>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</si>
  <si>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</si>
  <si>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</si>
  <si>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</si>
  <si>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</si>
  <si>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</si>
  <si>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</si>
  <si>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</si>
  <si>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</si>
  <si>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</si>
  <si>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</si>
  <si>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</si>
  <si>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</si>
  <si>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</si>
  <si>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</si>
  <si>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</si>
  <si>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</si>
  <si>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</si>
  <si>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</si>
  <si>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</si>
  <si>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</si>
  <si>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</si>
  <si>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</si>
  <si>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</si>
  <si>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</si>
  <si>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</si>
  <si>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</si>
  <si>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</si>
  <si>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</si>
  <si>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</si>
  <si>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</si>
  <si>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</si>
  <si>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</si>
  <si>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</si>
  <si>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</si>
  <si>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</si>
  <si>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</si>
  <si>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</si>
  <si>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</si>
  <si>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</si>
  <si>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</si>
  <si>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</si>
  <si>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</si>
  <si>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</si>
  <si>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</si>
  <si>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</si>
  <si>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</si>
  <si>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</si>
  <si>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</si>
  <si>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</si>
  <si>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</si>
  <si>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</si>
  <si>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</si>
  <si>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</si>
  <si>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</si>
  <si>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</si>
  <si>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</si>
  <si>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</si>
  <si>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</si>
  <si>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</si>
  <si>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</si>
  <si>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</si>
  <si>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</si>
  <si>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</si>
  <si>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</si>
  <si>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</si>
  <si>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</si>
  <si>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</si>
  <si>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</si>
  <si>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</si>
  <si>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</si>
  <si>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</si>
  <si>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</si>
  <si>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</si>
  <si>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</si>
  <si>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</si>
  <si>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</si>
  <si>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</si>
  <si>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</si>
  <si>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</si>
  <si>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</si>
  <si>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</si>
  <si>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</si>
  <si>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</si>
  <si>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</si>
  <si>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</si>
  <si>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</si>
  <si>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</si>
  <si>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</si>
  <si>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</si>
  <si>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</si>
  <si>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</si>
  <si>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</si>
  <si>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</si>
  <si>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</si>
  <si>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</si>
  <si>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</si>
  <si>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</si>
  <si>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</si>
  <si>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</si>
  <si>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</si>
  <si>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</si>
  <si>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</si>
  <si>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</si>
  <si>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</si>
  <si>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</si>
  <si>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</si>
  <si>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</si>
  <si>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</si>
  <si>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</si>
  <si>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</si>
  <si>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</si>
  <si>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</si>
  <si>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</si>
  <si>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</si>
  <si>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</si>
  <si>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</si>
  <si>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</si>
  <si>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</si>
  <si>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</si>
  <si>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</si>
  <si>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</si>
  <si>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</si>
  <si>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</si>
  <si>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</si>
  <si>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</si>
  <si>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</si>
  <si>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</si>
  <si>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</si>
  <si>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</si>
  <si>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</si>
  <si>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</si>
  <si>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</si>
  <si>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</si>
  <si>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</si>
  <si>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</si>
  <si>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</si>
  <si>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</si>
  <si>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</si>
  <si>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</si>
  <si>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</si>
  <si>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</si>
  <si>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</si>
  <si>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</si>
  <si>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</si>
  <si>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</si>
  <si>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</si>
  <si>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</si>
  <si>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</si>
  <si>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</si>
  <si>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</si>
  <si>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</si>
  <si>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</si>
  <si>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</si>
  <si>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</si>
  <si>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</si>
  <si>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</si>
  <si>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</si>
  <si>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</si>
  <si>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</si>
  <si>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</si>
  <si>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</si>
  <si>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</si>
  <si>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</si>
  <si>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</si>
  <si>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</si>
  <si>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</si>
  <si>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</si>
  <si>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</si>
  <si>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</si>
  <si>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</si>
  <si>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</si>
  <si>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</si>
  <si>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</si>
  <si>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</si>
  <si>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</si>
  <si>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</si>
  <si>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</si>
  <si>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</si>
  <si>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</si>
  <si>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</si>
  <si>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</si>
  <si>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</si>
  <si>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</si>
  <si>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</si>
  <si>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</si>
  <si>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</si>
  <si>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</si>
  <si>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</si>
  <si>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</si>
  <si>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</si>
  <si>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</si>
  <si>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</si>
  <si>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</si>
  <si>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</si>
  <si>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</si>
  <si>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</si>
  <si>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</si>
  <si>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</si>
  <si>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</si>
  <si>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</si>
  <si>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</si>
  <si>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</si>
  <si>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</si>
  <si>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</si>
  <si>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</si>
  <si>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</si>
  <si>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</si>
  <si>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</si>
  <si>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</si>
  <si>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</si>
  <si>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</si>
  <si>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</si>
  <si>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</si>
  <si>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</si>
  <si>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</si>
  <si>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</si>
  <si>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</si>
  <si>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</si>
  <si>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</si>
  <si>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</si>
  <si>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</si>
  <si>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</si>
  <si>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</si>
  <si>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</si>
  <si>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</si>
  <si>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</si>
  <si>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</si>
  <si>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</si>
  <si>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</si>
  <si>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</si>
  <si>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</si>
  <si>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</si>
  <si>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</si>
  <si>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</si>
  <si>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</si>
  <si>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</si>
  <si>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</si>
  <si>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</si>
  <si>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</si>
  <si>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</si>
  <si>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</si>
  <si>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</si>
  <si>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</si>
  <si>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</si>
  <si>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</si>
  <si>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</si>
  <si>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</si>
  <si>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</si>
  <si>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</si>
  <si>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</si>
  <si>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</si>
  <si>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</si>
  <si>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</si>
  <si>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</si>
  <si>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</si>
  <si>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</si>
  <si>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</si>
  <si>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</si>
  <si>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</si>
  <si>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</si>
  <si>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</si>
  <si>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</si>
  <si>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</si>
  <si>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</si>
  <si>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</si>
  <si>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</si>
  <si>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</si>
  <si>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</si>
  <si>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</si>
  <si>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</si>
  <si>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</si>
  <si>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</si>
  <si>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</si>
  <si>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</si>
  <si>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</si>
  <si>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</si>
  <si>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</si>
  <si>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</si>
  <si>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</si>
  <si>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</si>
  <si>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</si>
  <si>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</si>
  <si>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</si>
  <si>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</si>
  <si>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</si>
  <si>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</si>
  <si>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</si>
  <si>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</si>
  <si>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</si>
  <si>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</si>
  <si>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</si>
  <si>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</si>
  <si>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</si>
  <si>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</si>
  <si>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</si>
  <si>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</si>
  <si>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</si>
  <si>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</si>
  <si>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</si>
  <si>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</si>
  <si>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</si>
  <si>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</si>
  <si>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</si>
  <si>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</si>
  <si>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</si>
  <si>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</si>
  <si>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</si>
  <si>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</si>
  <si>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</si>
  <si>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</si>
  <si>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</si>
  <si>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</si>
  <si>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</si>
  <si>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</si>
  <si>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</si>
  <si>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</si>
  <si>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</si>
  <si>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</si>
  <si>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</si>
  <si>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</si>
  <si>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</si>
  <si>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</si>
  <si>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</si>
  <si>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</si>
  <si>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</si>
  <si>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</si>
  <si>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</si>
  <si>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</si>
  <si>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</si>
  <si>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</si>
  <si>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</si>
  <si>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</si>
  <si>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</si>
  <si>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</si>
  <si>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</si>
  <si>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</si>
  <si>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</si>
  <si>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</si>
  <si>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</si>
  <si>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</si>
  <si>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</si>
  <si>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</si>
  <si>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</si>
  <si>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</si>
  <si>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</si>
  <si>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</si>
  <si>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</si>
  <si>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</si>
  <si>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</si>
  <si>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</si>
  <si>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</si>
  <si>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</si>
  <si>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</si>
  <si>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</si>
  <si>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</si>
  <si>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</si>
  <si>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</si>
  <si>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</si>
  <si>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</si>
  <si>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</si>
  <si>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</si>
  <si>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</si>
  <si>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</si>
  <si>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</si>
  <si>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</si>
  <si>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</si>
  <si>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</si>
  <si>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</si>
  <si>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</si>
  <si>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</si>
  <si>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</si>
  <si>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</si>
  <si>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</si>
  <si>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</si>
  <si>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</si>
  <si>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</si>
  <si>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</si>
  <si>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</si>
  <si>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</si>
  <si>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</si>
  <si>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</si>
  <si>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</si>
  <si>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</si>
  <si>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</si>
  <si>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</si>
  <si>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</si>
  <si>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</si>
  <si>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</si>
  <si>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</si>
  <si>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</si>
  <si>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</si>
  <si>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</si>
  <si>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</si>
  <si>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</si>
  <si>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</si>
  <si>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</si>
  <si>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</si>
  <si>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</si>
  <si>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</si>
  <si>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</si>
  <si>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</si>
  <si>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</si>
  <si>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</si>
  <si>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</si>
  <si>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</si>
  <si>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</si>
  <si>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</si>
  <si>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</si>
  <si>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</si>
  <si>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</si>
  <si>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</si>
  <si>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</si>
  <si>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</si>
  <si>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</si>
  <si>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</si>
  <si>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</si>
  <si>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</si>
  <si>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</si>
  <si>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</si>
  <si>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</si>
  <si>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</si>
  <si>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</si>
  <si>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</si>
  <si>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</si>
  <si>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</si>
  <si>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</si>
  <si>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</si>
  <si>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</si>
  <si>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</si>
  <si>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</si>
  <si>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</si>
  <si>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</si>
  <si>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</si>
  <si>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</si>
  <si>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</si>
  <si>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</si>
  <si>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</si>
  <si>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</si>
  <si>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</si>
  <si>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</si>
  <si>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</si>
  <si>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</si>
  <si>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</si>
  <si>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</si>
  <si>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</si>
  <si>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</si>
  <si>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</si>
  <si>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</si>
  <si>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</si>
  <si>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</si>
  <si>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</si>
  <si>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</si>
  <si>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</si>
  <si>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</si>
  <si>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</si>
  <si>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</si>
  <si>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</si>
  <si>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</si>
  <si>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</si>
  <si>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</si>
  <si>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</si>
  <si>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</si>
  <si>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</si>
  <si>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</si>
  <si>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</si>
  <si>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</si>
  <si>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</si>
  <si>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</si>
  <si>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</si>
  <si>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</si>
  <si>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</si>
  <si>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</si>
  <si>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</si>
  <si>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</si>
  <si>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</si>
  <si>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</si>
  <si>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</si>
  <si>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</si>
  <si>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</si>
  <si>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</si>
  <si>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</si>
  <si>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</si>
  <si>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</si>
  <si>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</si>
  <si>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</si>
  <si>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</si>
  <si>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</si>
  <si>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</si>
  <si>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</si>
  <si>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</si>
  <si>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</si>
  <si>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</si>
  <si>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</si>
  <si>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</si>
  <si>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</si>
  <si>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</si>
  <si>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</si>
  <si>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</si>
  <si>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</si>
  <si>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</si>
  <si>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</si>
  <si>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</si>
  <si>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</si>
  <si>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</si>
  <si>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</si>
  <si>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</si>
  <si>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</si>
  <si>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</si>
  <si>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</si>
  <si>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</si>
  <si>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</si>
  <si>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</si>
  <si>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</si>
  <si>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</si>
  <si>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</si>
  <si>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</si>
  <si>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</si>
  <si>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</si>
  <si>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</si>
  <si>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</si>
  <si>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</si>
  <si>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</si>
  <si>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</si>
  <si>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</si>
  <si>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</si>
  <si>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</si>
  <si>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</si>
  <si>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</si>
  <si>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</si>
  <si>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</si>
  <si>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</si>
  <si>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</si>
  <si>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</si>
  <si>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</si>
  <si>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</si>
  <si>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</si>
  <si>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</si>
  <si>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</si>
  <si>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</si>
  <si>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</si>
  <si>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</si>
  <si>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</si>
  <si>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</si>
  <si>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</si>
  <si>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</si>
  <si>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</si>
  <si>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</si>
  <si>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</si>
  <si>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</si>
  <si>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</si>
  <si>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</si>
  <si>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</si>
  <si>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</si>
  <si>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</si>
  <si>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</si>
  <si>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</si>
  <si>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</si>
  <si>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</si>
  <si>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</si>
  <si>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</si>
  <si>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</si>
  <si>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</si>
  <si>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</si>
  <si>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</si>
  <si>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</si>
  <si>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</si>
  <si>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</si>
  <si>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</si>
  <si>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</si>
  <si>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</si>
  <si>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</si>
  <si>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</si>
  <si>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</si>
  <si>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</si>
  <si>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</si>
  <si>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</si>
  <si>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</si>
  <si>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</si>
  <si>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</si>
  <si>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</si>
  <si>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</si>
  <si>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</si>
  <si>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</si>
  <si>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</si>
  <si>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</si>
  <si>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</si>
  <si>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</si>
  <si>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</si>
  <si>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</si>
  <si>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</si>
  <si>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</si>
  <si>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</si>
  <si>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</si>
  <si>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</si>
  <si>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</si>
  <si>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</si>
  <si>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</si>
  <si>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</si>
  <si>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</si>
  <si>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</si>
  <si>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</si>
  <si>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</si>
  <si>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</si>
  <si>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Tamworth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</si>
</sst>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90" zoomScaleNormal="9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525</v>
      </c>
      <c r="C2" s="21">
        <v>525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0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817</v>
      </c>
      <c r="G10" s="18"/>
      <c r="H10" s="18"/>
      <c r="I10" s="18"/>
      <c r="J10" s="67">
        <f>SUM(I439)</f>
        <v>217612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48318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77588</v>
      </c>
      <c r="G13" s="18">
        <v>8636</v>
      </c>
      <c r="H13" s="18">
        <v>8179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126723</v>
      </c>
      <c r="G19" s="41">
        <f>SUM(G9:G18)</f>
        <v>8636</v>
      </c>
      <c r="H19" s="41">
        <f>SUM(H9:H18)</f>
        <v>8179</v>
      </c>
      <c r="I19" s="41">
        <f>SUM(I9:I18)</f>
        <v>0</v>
      </c>
      <c r="J19" s="41">
        <f>SUM(J9:J18)</f>
        <v>217612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8636</v>
      </c>
      <c r="H22" s="18">
        <v>4503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19826</v>
      </c>
      <c r="G24" s="18"/>
      <c r="H24" s="18">
        <v>3676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19826</v>
      </c>
      <c r="G32" s="41">
        <f>SUM(G22:G31)</f>
        <v>8636</v>
      </c>
      <c r="H32" s="41">
        <f>SUM(H22:H31)</f>
        <v>8179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0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v>20000</v>
      </c>
      <c r="G47" s="18"/>
      <c r="H47" s="18"/>
      <c r="I47" s="18"/>
      <c r="J47" s="13">
        <f>SUM(I458)</f>
        <v>217612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14076</v>
      </c>
      <c r="G48" s="18"/>
      <c r="H48" s="18"/>
      <c r="I48" s="18"/>
      <c r="J48" s="13">
        <f>I453</f>
        <v>0</v>
      </c>
      <c r="K48" s="24"/>
      <c r="L48" s="24"/>
      <c r="M48" s="8"/>
      <c r="N48" s="270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72821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0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106897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217612</v>
      </c>
      <c r="K50" s="45" t="s">
        <v>289</v>
      </c>
      <c r="L50" s="45" t="s">
        <v>289</v>
      </c>
      <c r="N50" s="181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126723</v>
      </c>
      <c r="G51" s="41">
        <f>G50+G32</f>
        <v>8636</v>
      </c>
      <c r="H51" s="41">
        <f>H50+H32</f>
        <v>8179</v>
      </c>
      <c r="I51" s="41">
        <f>I50+I32</f>
        <v>0</v>
      </c>
      <c r="J51" s="41">
        <f>J50+J32</f>
        <v>217612</v>
      </c>
      <c r="K51" s="45" t="s">
        <v>289</v>
      </c>
      <c r="L51" s="45" t="s">
        <v>289</v>
      </c>
      <c r="M51" s="8"/>
      <c r="N51" s="270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0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0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0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0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4237735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0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1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4237735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1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0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1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0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4690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181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4690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0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0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0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0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0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0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0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299</v>
      </c>
      <c r="G95" s="18"/>
      <c r="H95" s="18"/>
      <c r="I95" s="18"/>
      <c r="J95" s="18"/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19936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25044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58532</v>
      </c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200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0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84075</v>
      </c>
      <c r="G110" s="41">
        <f>SUM(G95:G109)</f>
        <v>19936</v>
      </c>
      <c r="H110" s="41">
        <f>SUM(H95:H109)</f>
        <v>0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  <c r="N110" s="181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4326500</v>
      </c>
      <c r="G111" s="41">
        <f>G59+G110</f>
        <v>19936</v>
      </c>
      <c r="H111" s="41">
        <f>H59+H78+H93+H110</f>
        <v>0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  <c r="N111" s="270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0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0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0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0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644699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820697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0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1465396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0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0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49083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0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0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20208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3309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0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0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69291</v>
      </c>
      <c r="G135" s="41">
        <f>SUM(G122:G134)</f>
        <v>3309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0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0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1534687</v>
      </c>
      <c r="G139" s="41">
        <f>G120+SUM(G135:G136)</f>
        <v>3309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0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0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0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0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0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0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0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>
        <v>13540</v>
      </c>
      <c r="I149" s="18"/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81894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30688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70727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34280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34280</v>
      </c>
      <c r="G161" s="41">
        <f>SUM(G149:G160)</f>
        <v>70727</v>
      </c>
      <c r="H161" s="41">
        <f>SUM(H149:H160)</f>
        <v>126122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0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0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142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34422</v>
      </c>
      <c r="G168" s="41">
        <f>G146+G161+SUM(G162:G167)</f>
        <v>70727</v>
      </c>
      <c r="H168" s="41">
        <f>H146+H161+SUM(H162:H167)</f>
        <v>126122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0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0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0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0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0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0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0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26236</v>
      </c>
      <c r="H178" s="18"/>
      <c r="I178" s="18"/>
      <c r="J178" s="18">
        <v>20000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26236</v>
      </c>
      <c r="H182" s="41">
        <f>SUM(H178:H181)</f>
        <v>0</v>
      </c>
      <c r="I182" s="41">
        <f>SUM(I178:I181)</f>
        <v>0</v>
      </c>
      <c r="J182" s="41">
        <f>SUM(J178:J181)</f>
        <v>20000</v>
      </c>
      <c r="K182" s="45" t="s">
        <v>289</v>
      </c>
      <c r="L182" s="45" t="s">
        <v>289</v>
      </c>
      <c r="M182" s="8"/>
      <c r="N182" s="270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0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181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181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0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26236</v>
      </c>
      <c r="H191" s="41">
        <f>+H182+SUM(H187:H190)</f>
        <v>0</v>
      </c>
      <c r="I191" s="41">
        <f>I176+I182+SUM(I187:I190)</f>
        <v>0</v>
      </c>
      <c r="J191" s="41">
        <f>J182</f>
        <v>20000</v>
      </c>
      <c r="K191" s="45" t="s">
        <v>289</v>
      </c>
      <c r="L191" s="45" t="s">
        <v>289</v>
      </c>
      <c r="M191" s="8"/>
      <c r="N191" s="270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5895609</v>
      </c>
      <c r="G192" s="47">
        <f>G111+G139+G168+G191</f>
        <v>120208</v>
      </c>
      <c r="H192" s="47">
        <f>H111+H139+H168+H191</f>
        <v>126122</v>
      </c>
      <c r="I192" s="47">
        <f>I111+I139+I168+I191</f>
        <v>0</v>
      </c>
      <c r="J192" s="47">
        <f>J111+J139+J191</f>
        <v>20000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0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0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0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1223892</v>
      </c>
      <c r="G196" s="18">
        <f>496822+107626</f>
        <v>604448</v>
      </c>
      <c r="H196" s="18">
        <f>11282+115</f>
        <v>11397</v>
      </c>
      <c r="I196" s="18">
        <v>25807</v>
      </c>
      <c r="J196" s="18">
        <f>36715+846</f>
        <v>37561</v>
      </c>
      <c r="K196" s="18">
        <v>200</v>
      </c>
      <c r="L196" s="19">
        <f>SUM(F196:K196)</f>
        <v>1903305</v>
      </c>
      <c r="M196" s="8"/>
      <c r="N196" s="270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419971</v>
      </c>
      <c r="G197" s="18">
        <v>250829</v>
      </c>
      <c r="H197" s="18">
        <f>77311+214804+15283</f>
        <v>307398</v>
      </c>
      <c r="I197" s="18">
        <v>582</v>
      </c>
      <c r="J197" s="18"/>
      <c r="K197" s="18"/>
      <c r="L197" s="19">
        <f>SUM(F197:K197)</f>
        <v>978780</v>
      </c>
      <c r="M197" s="8"/>
      <c r="N197" s="270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0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12605</v>
      </c>
      <c r="G199" s="18">
        <v>1317</v>
      </c>
      <c r="H199" s="18"/>
      <c r="I199" s="18">
        <v>1836</v>
      </c>
      <c r="J199" s="18"/>
      <c r="K199" s="18"/>
      <c r="L199" s="19">
        <f>SUM(F199:K199)</f>
        <v>15758</v>
      </c>
      <c r="M199" s="8"/>
      <c r="N199" s="270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0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226291</v>
      </c>
      <c r="G201" s="18">
        <v>116330</v>
      </c>
      <c r="H201" s="18">
        <f>4156+469</f>
        <v>4625</v>
      </c>
      <c r="I201" s="18">
        <v>1568</v>
      </c>
      <c r="J201" s="18">
        <v>209</v>
      </c>
      <c r="K201" s="18"/>
      <c r="L201" s="19">
        <f t="shared" ref="L201:L208" si="0">SUM(F201:K201)</f>
        <v>349023</v>
      </c>
      <c r="M201" s="8"/>
      <c r="N201" s="270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72055</v>
      </c>
      <c r="G202" s="18">
        <v>38291</v>
      </c>
      <c r="H202" s="18">
        <f>3319+20949</f>
        <v>24268</v>
      </c>
      <c r="I202" s="18">
        <v>6017</v>
      </c>
      <c r="J202" s="18"/>
      <c r="K202" s="18"/>
      <c r="L202" s="19">
        <f t="shared" si="0"/>
        <v>140631</v>
      </c>
      <c r="M202" s="8"/>
      <c r="N202" s="270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3250</v>
      </c>
      <c r="G203" s="18">
        <v>249</v>
      </c>
      <c r="H203" s="18">
        <f>6450+231147+6318</f>
        <v>243915</v>
      </c>
      <c r="I203" s="18">
        <v>279</v>
      </c>
      <c r="J203" s="18"/>
      <c r="K203" s="18">
        <v>3276</v>
      </c>
      <c r="L203" s="19">
        <f t="shared" si="0"/>
        <v>250969</v>
      </c>
      <c r="M203" s="8"/>
      <c r="N203" s="270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11443</v>
      </c>
      <c r="G204" s="18">
        <v>59279</v>
      </c>
      <c r="H204" s="18">
        <f>4705+6440+1279</f>
        <v>12424</v>
      </c>
      <c r="I204" s="18">
        <v>1987</v>
      </c>
      <c r="J204" s="18"/>
      <c r="K204" s="18">
        <v>1637</v>
      </c>
      <c r="L204" s="19">
        <f t="shared" si="0"/>
        <v>86770</v>
      </c>
      <c r="M204" s="8"/>
      <c r="N204" s="270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4"/>
      <c r="G205" s="4"/>
      <c r="H205" s="4"/>
      <c r="I205" s="4"/>
      <c r="J205" s="18"/>
      <c r="K205" s="18"/>
      <c r="L205" s="19">
        <f t="shared" si="0"/>
        <v>0</v>
      </c>
      <c r="M205" s="8"/>
      <c r="N205" s="270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103633</v>
      </c>
      <c r="G206" s="18">
        <v>52259</v>
      </c>
      <c r="H206" s="18">
        <f>35601+14072</f>
        <v>49673</v>
      </c>
      <c r="I206" s="18">
        <v>120410</v>
      </c>
      <c r="J206" s="18">
        <v>19452</v>
      </c>
      <c r="K206" s="18"/>
      <c r="L206" s="19">
        <f t="shared" si="0"/>
        <v>345427</v>
      </c>
      <c r="M206" s="8"/>
      <c r="N206" s="270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0</v>
      </c>
      <c r="G207" s="18">
        <v>0</v>
      </c>
      <c r="H207" s="18">
        <f>142549+26566</f>
        <v>169115</v>
      </c>
      <c r="I207" s="18">
        <v>0</v>
      </c>
      <c r="J207" s="18">
        <v>0</v>
      </c>
      <c r="K207" s="18"/>
      <c r="L207" s="19">
        <f t="shared" si="0"/>
        <v>169115</v>
      </c>
      <c r="M207" s="8"/>
      <c r="N207" s="270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 t="shared" si="0"/>
        <v>0</v>
      </c>
      <c r="M208" s="8"/>
      <c r="N208" s="270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0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2073140</v>
      </c>
      <c r="G210" s="41">
        <f t="shared" si="1"/>
        <v>1123002</v>
      </c>
      <c r="H210" s="41">
        <f t="shared" si="1"/>
        <v>822815</v>
      </c>
      <c r="I210" s="41">
        <f t="shared" si="1"/>
        <v>158486</v>
      </c>
      <c r="J210" s="41">
        <f t="shared" si="1"/>
        <v>57222</v>
      </c>
      <c r="K210" s="41">
        <f t="shared" si="1"/>
        <v>5113</v>
      </c>
      <c r="L210" s="41">
        <f t="shared" si="1"/>
        <v>4239778</v>
      </c>
      <c r="M210" s="8"/>
      <c r="N210" s="270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0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0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0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0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0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0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0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0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0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0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0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0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0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0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0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0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0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0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1247806</v>
      </c>
      <c r="I232" s="18"/>
      <c r="J232" s="18"/>
      <c r="K232" s="18"/>
      <c r="L232" s="19">
        <f>SUM(F232:K232)</f>
        <v>1247806</v>
      </c>
      <c r="M232" s="8"/>
      <c r="N232" s="270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94670</v>
      </c>
      <c r="I233" s="18"/>
      <c r="J233" s="18"/>
      <c r="K233" s="18"/>
      <c r="L233" s="19">
        <f>SUM(F233:K233)</f>
        <v>94670</v>
      </c>
      <c r="M233" s="8"/>
      <c r="N233" s="270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0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0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0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0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0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0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0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0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4859+58128</f>
        <v>62987</v>
      </c>
      <c r="I243" s="18"/>
      <c r="J243" s="18"/>
      <c r="K243" s="18"/>
      <c r="L243" s="19">
        <f t="shared" si="4"/>
        <v>62987</v>
      </c>
      <c r="M243" s="8"/>
      <c r="N243" s="270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0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0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1405463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1405463</v>
      </c>
      <c r="M246" s="8"/>
      <c r="N246" s="270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0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0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0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0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0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2073140</v>
      </c>
      <c r="G256" s="41">
        <f t="shared" si="8"/>
        <v>1123002</v>
      </c>
      <c r="H256" s="41">
        <f t="shared" si="8"/>
        <v>2228278</v>
      </c>
      <c r="I256" s="41">
        <f t="shared" si="8"/>
        <v>158486</v>
      </c>
      <c r="J256" s="41">
        <f t="shared" si="8"/>
        <v>57222</v>
      </c>
      <c r="K256" s="41">
        <f t="shared" si="8"/>
        <v>5113</v>
      </c>
      <c r="L256" s="41">
        <f t="shared" si="8"/>
        <v>5645241</v>
      </c>
      <c r="M256" s="8"/>
      <c r="N256" s="270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0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0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164103</v>
      </c>
      <c r="L259" s="19">
        <f>SUM(F259:K259)</f>
        <v>164103</v>
      </c>
      <c r="M259" s="8"/>
      <c r="N259" s="270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82370</v>
      </c>
      <c r="L260" s="19">
        <f>SUM(F260:K260)</f>
        <v>82370</v>
      </c>
      <c r="N260" s="181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181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26236</v>
      </c>
      <c r="L262" s="19">
        <f>SUM(F262:K262)</f>
        <v>26236</v>
      </c>
      <c r="N262" s="181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181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181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20000</v>
      </c>
      <c r="L265" s="19">
        <f t="shared" si="9"/>
        <v>20000</v>
      </c>
      <c r="N265" s="181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181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181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292709</v>
      </c>
      <c r="L269" s="41">
        <f t="shared" si="9"/>
        <v>292709</v>
      </c>
      <c r="N269" s="181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2073140</v>
      </c>
      <c r="G270" s="42">
        <f t="shared" si="11"/>
        <v>1123002</v>
      </c>
      <c r="H270" s="42">
        <f t="shared" si="11"/>
        <v>2228278</v>
      </c>
      <c r="I270" s="42">
        <f t="shared" si="11"/>
        <v>158486</v>
      </c>
      <c r="J270" s="42">
        <f t="shared" si="11"/>
        <v>57222</v>
      </c>
      <c r="K270" s="42">
        <f t="shared" si="11"/>
        <v>297822</v>
      </c>
      <c r="L270" s="42">
        <f t="shared" si="11"/>
        <v>5937950</v>
      </c>
      <c r="M270" s="8"/>
      <c r="N270" s="270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0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0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0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0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56309</v>
      </c>
      <c r="G275" s="18">
        <v>25183</v>
      </c>
      <c r="H275" s="18">
        <v>6592</v>
      </c>
      <c r="I275" s="18">
        <v>4343</v>
      </c>
      <c r="J275" s="18">
        <v>8656</v>
      </c>
      <c r="K275" s="18"/>
      <c r="L275" s="19">
        <f>SUM(F275:K275)</f>
        <v>101083</v>
      </c>
      <c r="M275" s="8"/>
      <c r="N275" s="270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600</v>
      </c>
      <c r="G276" s="18">
        <v>46</v>
      </c>
      <c r="H276" s="18"/>
      <c r="I276" s="18">
        <v>2254</v>
      </c>
      <c r="J276" s="18"/>
      <c r="K276" s="18"/>
      <c r="L276" s="19">
        <f>SUM(F276:K276)</f>
        <v>2900</v>
      </c>
      <c r="M276" s="8"/>
      <c r="N276" s="270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0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0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>
        <v>375</v>
      </c>
      <c r="J280" s="18"/>
      <c r="K280" s="18"/>
      <c r="L280" s="19">
        <f t="shared" ref="L280:L286" si="12">SUM(F280:K280)</f>
        <v>375</v>
      </c>
      <c r="M280" s="8"/>
      <c r="N280" s="270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>
        <v>15576</v>
      </c>
      <c r="I281" s="18"/>
      <c r="J281" s="18"/>
      <c r="K281" s="18"/>
      <c r="L281" s="19">
        <f t="shared" si="12"/>
        <v>15576</v>
      </c>
      <c r="M281" s="8"/>
      <c r="N281" s="270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0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>
        <v>2511</v>
      </c>
      <c r="I283" s="18"/>
      <c r="J283" s="18"/>
      <c r="K283" s="18"/>
      <c r="L283" s="19">
        <f t="shared" si="12"/>
        <v>2511</v>
      </c>
      <c r="M283" s="8"/>
      <c r="N283" s="270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v>3677</v>
      </c>
      <c r="L284" s="19">
        <f t="shared" si="12"/>
        <v>3677</v>
      </c>
      <c r="M284" s="8"/>
      <c r="N284" s="270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0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0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56909</v>
      </c>
      <c r="G289" s="42">
        <f t="shared" si="13"/>
        <v>25229</v>
      </c>
      <c r="H289" s="42">
        <f t="shared" si="13"/>
        <v>24679</v>
      </c>
      <c r="I289" s="42">
        <f t="shared" si="13"/>
        <v>6972</v>
      </c>
      <c r="J289" s="42">
        <f t="shared" si="13"/>
        <v>8656</v>
      </c>
      <c r="K289" s="42">
        <f t="shared" si="13"/>
        <v>3677</v>
      </c>
      <c r="L289" s="41">
        <f t="shared" si="13"/>
        <v>126122</v>
      </c>
      <c r="M289" s="8"/>
      <c r="N289" s="270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0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0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0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0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0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0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0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0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0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0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181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0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0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0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0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0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0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0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0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0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0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0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0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0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0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0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0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0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0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56909</v>
      </c>
      <c r="G337" s="41">
        <f t="shared" si="20"/>
        <v>25229</v>
      </c>
      <c r="H337" s="41">
        <f t="shared" si="20"/>
        <v>24679</v>
      </c>
      <c r="I337" s="41">
        <f t="shared" si="20"/>
        <v>6972</v>
      </c>
      <c r="J337" s="41">
        <f t="shared" si="20"/>
        <v>8656</v>
      </c>
      <c r="K337" s="41">
        <f t="shared" si="20"/>
        <v>3677</v>
      </c>
      <c r="L337" s="41">
        <f t="shared" si="20"/>
        <v>126122</v>
      </c>
      <c r="M337" s="8"/>
      <c r="N337" s="270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0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0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0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17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0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0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0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0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0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56909</v>
      </c>
      <c r="G351" s="41">
        <f>G337</f>
        <v>25229</v>
      </c>
      <c r="H351" s="41">
        <f>H337</f>
        <v>24679</v>
      </c>
      <c r="I351" s="41">
        <f>I337</f>
        <v>6972</v>
      </c>
      <c r="J351" s="41">
        <f>J337</f>
        <v>8656</v>
      </c>
      <c r="K351" s="47">
        <f>K337+K350</f>
        <v>3677</v>
      </c>
      <c r="L351" s="41">
        <f>L337+L350</f>
        <v>126122</v>
      </c>
      <c r="M351" s="52"/>
      <c r="N351" s="217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0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0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0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0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40667</v>
      </c>
      <c r="G357" s="18">
        <v>3111</v>
      </c>
      <c r="H357" s="18">
        <v>26630</v>
      </c>
      <c r="I357" s="18">
        <v>49770</v>
      </c>
      <c r="J357" s="18">
        <v>30</v>
      </c>
      <c r="K357" s="18"/>
      <c r="L357" s="13">
        <f>SUM(F357:K357)</f>
        <v>120208</v>
      </c>
      <c r="N357" s="181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0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0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0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40667</v>
      </c>
      <c r="G361" s="47">
        <f t="shared" si="22"/>
        <v>3111</v>
      </c>
      <c r="H361" s="47">
        <f t="shared" si="22"/>
        <v>26630</v>
      </c>
      <c r="I361" s="47">
        <f t="shared" si="22"/>
        <v>49770</v>
      </c>
      <c r="J361" s="47">
        <f t="shared" si="22"/>
        <v>30</v>
      </c>
      <c r="K361" s="47">
        <f t="shared" si="22"/>
        <v>0</v>
      </c>
      <c r="L361" s="47">
        <f t="shared" si="22"/>
        <v>120208</v>
      </c>
      <c r="M361" s="8"/>
      <c r="N361" s="270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0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0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0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38075+8661</f>
        <v>46736</v>
      </c>
      <c r="G366" s="18"/>
      <c r="H366" s="18"/>
      <c r="I366" s="56">
        <f>SUM(F366:H366)</f>
        <v>46736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3034</v>
      </c>
      <c r="G367" s="63"/>
      <c r="H367" s="63"/>
      <c r="I367" s="56">
        <f>SUM(F367:H367)</f>
        <v>3034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49770</v>
      </c>
      <c r="G368" s="47">
        <f>SUM(G366:G367)</f>
        <v>0</v>
      </c>
      <c r="H368" s="47">
        <f>SUM(H366:H367)</f>
        <v>0</v>
      </c>
      <c r="I368" s="47">
        <f>SUM(I366:I367)</f>
        <v>49770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0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0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0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0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0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0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0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0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0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0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0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0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0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0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0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0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0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20000</v>
      </c>
      <c r="H396" s="18"/>
      <c r="I396" s="18"/>
      <c r="J396" s="24" t="s">
        <v>289</v>
      </c>
      <c r="K396" s="24" t="s">
        <v>289</v>
      </c>
      <c r="L396" s="56">
        <f t="shared" si="26"/>
        <v>20000</v>
      </c>
      <c r="M396" s="8"/>
      <c r="N396" s="270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0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20000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20000</v>
      </c>
      <c r="M400" s="8"/>
      <c r="N400" s="270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0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0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20000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20000</v>
      </c>
      <c r="M407" s="8"/>
      <c r="N407" s="270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0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0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0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0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0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17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0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0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0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0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0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0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181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0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0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0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0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0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0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0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>
        <v>217612</v>
      </c>
      <c r="H439" s="18"/>
      <c r="I439" s="56">
        <f t="shared" si="33"/>
        <v>217612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217612</v>
      </c>
      <c r="H445" s="13">
        <f>SUM(H438:H444)</f>
        <v>0</v>
      </c>
      <c r="I445" s="13">
        <f>SUM(I438:I444)</f>
        <v>217612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0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0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17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217612</v>
      </c>
      <c r="H458" s="18"/>
      <c r="I458" s="56">
        <f t="shared" si="34"/>
        <v>217612</v>
      </c>
      <c r="J458" s="24" t="s">
        <v>289</v>
      </c>
      <c r="K458" s="24" t="s">
        <v>289</v>
      </c>
      <c r="L458" s="24" t="s">
        <v>289</v>
      </c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217612</v>
      </c>
      <c r="H459" s="83">
        <f>SUM(H453:H458)</f>
        <v>0</v>
      </c>
      <c r="I459" s="83">
        <f>SUM(I453:I458)</f>
        <v>217612</v>
      </c>
      <c r="J459" s="24" t="s">
        <v>289</v>
      </c>
      <c r="K459" s="24" t="s">
        <v>289</v>
      </c>
      <c r="L459" s="24" t="s">
        <v>289</v>
      </c>
      <c r="N459" s="217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217612</v>
      </c>
      <c r="H460" s="42">
        <f>H451+H459</f>
        <v>0</v>
      </c>
      <c r="I460" s="42">
        <f>I451+I459</f>
        <v>217612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17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17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17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149238</v>
      </c>
      <c r="G464" s="18">
        <v>0</v>
      </c>
      <c r="H464" s="18">
        <v>0</v>
      </c>
      <c r="I464" s="18">
        <v>0</v>
      </c>
      <c r="J464" s="18">
        <v>197612</v>
      </c>
      <c r="K464" s="24" t="s">
        <v>289</v>
      </c>
      <c r="L464" s="24" t="s">
        <v>289</v>
      </c>
      <c r="N464" s="217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5895609</v>
      </c>
      <c r="G467" s="18">
        <f>G192</f>
        <v>120208</v>
      </c>
      <c r="H467" s="18">
        <f>H192</f>
        <v>126122</v>
      </c>
      <c r="I467" s="18"/>
      <c r="J467" s="18">
        <v>20000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5895609</v>
      </c>
      <c r="G469" s="53">
        <f>SUM(G467:G468)</f>
        <v>120208</v>
      </c>
      <c r="H469" s="53">
        <f>SUM(H467:H468)</f>
        <v>126122</v>
      </c>
      <c r="I469" s="53">
        <f>SUM(I467:I468)</f>
        <v>0</v>
      </c>
      <c r="J469" s="53">
        <f>SUM(J467:J468)</f>
        <v>20000</v>
      </c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5937950</v>
      </c>
      <c r="G471" s="18">
        <f>L361</f>
        <v>120208</v>
      </c>
      <c r="H471" s="18">
        <f>L351</f>
        <v>126122</v>
      </c>
      <c r="I471" s="18"/>
      <c r="J471" s="18">
        <v>0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5937950</v>
      </c>
      <c r="G473" s="53">
        <f>SUM(G471:G472)</f>
        <v>120208</v>
      </c>
      <c r="H473" s="53">
        <f>SUM(H471:H472)</f>
        <v>126122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106897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217612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17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17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17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17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17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17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17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17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17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17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17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17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17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17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17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17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17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17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17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17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17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17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17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17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17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17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17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17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17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420571</v>
      </c>
      <c r="G520" s="18">
        <v>250875</v>
      </c>
      <c r="H520" s="18">
        <v>307298</v>
      </c>
      <c r="I520" s="18">
        <v>2836</v>
      </c>
      <c r="J520" s="18">
        <f t="shared" ref="J520:K520" si="36">J197</f>
        <v>0</v>
      </c>
      <c r="K520" s="18">
        <f t="shared" si="36"/>
        <v>0</v>
      </c>
      <c r="L520" s="88">
        <f>SUM(F520:K520)</f>
        <v>981580</v>
      </c>
      <c r="N520" s="217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17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94670</v>
      </c>
      <c r="I522" s="18"/>
      <c r="J522" s="18"/>
      <c r="K522" s="18"/>
      <c r="L522" s="88">
        <f>SUM(F522:K522)</f>
        <v>94670</v>
      </c>
      <c r="N522" s="217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420571</v>
      </c>
      <c r="G523" s="108">
        <f t="shared" ref="G523:L523" si="37">SUM(G520:G522)</f>
        <v>250875</v>
      </c>
      <c r="H523" s="108">
        <f t="shared" si="37"/>
        <v>401968</v>
      </c>
      <c r="I523" s="108">
        <f t="shared" si="37"/>
        <v>2836</v>
      </c>
      <c r="J523" s="108">
        <f t="shared" si="37"/>
        <v>0</v>
      </c>
      <c r="K523" s="108">
        <f t="shared" si="37"/>
        <v>0</v>
      </c>
      <c r="L523" s="89">
        <f t="shared" si="37"/>
        <v>1076250</v>
      </c>
      <c r="N523" s="217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17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129076</v>
      </c>
      <c r="G525" s="18">
        <v>61121</v>
      </c>
      <c r="H525" s="18">
        <f>4625-4156</f>
        <v>469</v>
      </c>
      <c r="I525" s="18">
        <f>1568-637-833</f>
        <v>98</v>
      </c>
      <c r="J525" s="18">
        <v>0</v>
      </c>
      <c r="K525" s="18">
        <v>0</v>
      </c>
      <c r="L525" s="88">
        <f>SUM(F525:K525)</f>
        <v>190764</v>
      </c>
      <c r="M525" s="8"/>
      <c r="N525" s="270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0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0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129076</v>
      </c>
      <c r="G528" s="89">
        <f t="shared" ref="G528:L528" si="38">SUM(G525:G527)</f>
        <v>61121</v>
      </c>
      <c r="H528" s="89">
        <f t="shared" si="38"/>
        <v>469</v>
      </c>
      <c r="I528" s="89">
        <f t="shared" si="38"/>
        <v>98</v>
      </c>
      <c r="J528" s="89">
        <f t="shared" si="38"/>
        <v>0</v>
      </c>
      <c r="K528" s="89">
        <f t="shared" si="38"/>
        <v>0</v>
      </c>
      <c r="L528" s="89">
        <f t="shared" si="38"/>
        <v>190764</v>
      </c>
      <c r="M528" s="8"/>
      <c r="N528" s="270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0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29266</v>
      </c>
      <c r="G530" s="18">
        <v>12726</v>
      </c>
      <c r="H530" s="18">
        <v>8440</v>
      </c>
      <c r="I530" s="18">
        <v>117</v>
      </c>
      <c r="J530" s="18">
        <v>144</v>
      </c>
      <c r="K530" s="18">
        <v>461</v>
      </c>
      <c r="L530" s="88">
        <f>SUM(F530:K530)</f>
        <v>51154</v>
      </c>
      <c r="M530" s="8"/>
      <c r="N530" s="270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0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0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29266</v>
      </c>
      <c r="G533" s="89">
        <f t="shared" ref="G533:L533" si="39">SUM(G530:G532)</f>
        <v>12726</v>
      </c>
      <c r="H533" s="89">
        <f t="shared" si="39"/>
        <v>8440</v>
      </c>
      <c r="I533" s="89">
        <f t="shared" si="39"/>
        <v>117</v>
      </c>
      <c r="J533" s="89">
        <f t="shared" si="39"/>
        <v>144</v>
      </c>
      <c r="K533" s="89">
        <f t="shared" si="39"/>
        <v>461</v>
      </c>
      <c r="L533" s="89">
        <f t="shared" si="39"/>
        <v>51154</v>
      </c>
      <c r="M533" s="8"/>
      <c r="N533" s="270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0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0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40">SUM(G535:G537)</f>
        <v>0</v>
      </c>
      <c r="H538" s="89">
        <f t="shared" si="40"/>
        <v>0</v>
      </c>
      <c r="I538" s="89">
        <f t="shared" si="40"/>
        <v>0</v>
      </c>
      <c r="J538" s="89">
        <f t="shared" si="40"/>
        <v>0</v>
      </c>
      <c r="K538" s="89">
        <f t="shared" si="40"/>
        <v>0</v>
      </c>
      <c r="L538" s="89">
        <f t="shared" si="40"/>
        <v>0</v>
      </c>
      <c r="M538" s="8"/>
      <c r="N538" s="270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0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26566</v>
      </c>
      <c r="I540" s="18"/>
      <c r="J540" s="18"/>
      <c r="K540" s="18"/>
      <c r="L540" s="88">
        <f>SUM(F540:K540)</f>
        <v>26566</v>
      </c>
      <c r="M540" s="8"/>
      <c r="N540" s="270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0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4859</v>
      </c>
      <c r="I542" s="18"/>
      <c r="J542" s="18"/>
      <c r="K542" s="18"/>
      <c r="L542" s="88">
        <f>SUM(F542:K542)</f>
        <v>4859</v>
      </c>
      <c r="M542" s="8"/>
      <c r="N542" s="270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1">SUM(G540:G542)</f>
        <v>0</v>
      </c>
      <c r="H543" s="193">
        <f t="shared" si="41"/>
        <v>31425</v>
      </c>
      <c r="I543" s="193">
        <f t="shared" si="41"/>
        <v>0</v>
      </c>
      <c r="J543" s="193">
        <f t="shared" si="41"/>
        <v>0</v>
      </c>
      <c r="K543" s="193">
        <f t="shared" si="41"/>
        <v>0</v>
      </c>
      <c r="L543" s="193">
        <f t="shared" si="41"/>
        <v>31425</v>
      </c>
      <c r="M543" s="8"/>
      <c r="N543" s="270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578913</v>
      </c>
      <c r="G544" s="89">
        <f t="shared" ref="G544:L544" si="42">G523+G528+G533+G538+G543</f>
        <v>324722</v>
      </c>
      <c r="H544" s="89">
        <f t="shared" si="42"/>
        <v>442302</v>
      </c>
      <c r="I544" s="89">
        <f t="shared" si="42"/>
        <v>3051</v>
      </c>
      <c r="J544" s="89">
        <f t="shared" si="42"/>
        <v>144</v>
      </c>
      <c r="K544" s="89">
        <f t="shared" si="42"/>
        <v>461</v>
      </c>
      <c r="L544" s="89">
        <f t="shared" si="42"/>
        <v>1349593</v>
      </c>
      <c r="M544" s="8"/>
      <c r="N544" s="270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0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0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0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981580</v>
      </c>
      <c r="G548" s="87">
        <f>L525</f>
        <v>190764</v>
      </c>
      <c r="H548" s="87">
        <f>L530</f>
        <v>51154</v>
      </c>
      <c r="I548" s="87">
        <f>L535</f>
        <v>0</v>
      </c>
      <c r="J548" s="87">
        <f>L540</f>
        <v>26566</v>
      </c>
      <c r="K548" s="87">
        <f>SUM(F548:J548)</f>
        <v>1250064</v>
      </c>
      <c r="L548" s="24" t="s">
        <v>289</v>
      </c>
      <c r="M548" s="8"/>
      <c r="N548" s="270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0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94670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4859</v>
      </c>
      <c r="K550" s="87">
        <f>SUM(F550:J550)</f>
        <v>99529</v>
      </c>
      <c r="L550" s="24" t="s">
        <v>289</v>
      </c>
      <c r="M550" s="8"/>
      <c r="N550" s="270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3">SUM(F548:F550)</f>
        <v>1076250</v>
      </c>
      <c r="G551" s="89">
        <f t="shared" si="43"/>
        <v>190764</v>
      </c>
      <c r="H551" s="89">
        <f t="shared" si="43"/>
        <v>51154</v>
      </c>
      <c r="I551" s="89">
        <f t="shared" si="43"/>
        <v>0</v>
      </c>
      <c r="J551" s="89">
        <f t="shared" si="43"/>
        <v>31425</v>
      </c>
      <c r="K551" s="89">
        <f t="shared" si="43"/>
        <v>1349593</v>
      </c>
      <c r="L551" s="24"/>
      <c r="M551" s="8"/>
      <c r="N551" s="270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0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0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0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0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0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4">SUM(F556:F558)</f>
        <v>0</v>
      </c>
      <c r="G559" s="108">
        <f t="shared" si="44"/>
        <v>0</v>
      </c>
      <c r="H559" s="108">
        <f t="shared" si="44"/>
        <v>0</v>
      </c>
      <c r="I559" s="108">
        <f t="shared" si="44"/>
        <v>0</v>
      </c>
      <c r="J559" s="108">
        <f t="shared" si="44"/>
        <v>0</v>
      </c>
      <c r="K559" s="108">
        <f t="shared" si="44"/>
        <v>0</v>
      </c>
      <c r="L559" s="89">
        <f t="shared" si="44"/>
        <v>0</v>
      </c>
      <c r="M559" s="8"/>
      <c r="N559" s="270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0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0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5">SUM(F561:F563)</f>
        <v>0</v>
      </c>
      <c r="G564" s="89">
        <f t="shared" si="45"/>
        <v>0</v>
      </c>
      <c r="H564" s="89">
        <f t="shared" si="45"/>
        <v>0</v>
      </c>
      <c r="I564" s="89">
        <f t="shared" si="45"/>
        <v>0</v>
      </c>
      <c r="J564" s="89">
        <f t="shared" si="45"/>
        <v>0</v>
      </c>
      <c r="K564" s="89">
        <f t="shared" si="45"/>
        <v>0</v>
      </c>
      <c r="L564" s="89">
        <f t="shared" si="45"/>
        <v>0</v>
      </c>
      <c r="M564" s="8"/>
      <c r="N564" s="270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0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0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6">SUM(G566:G568)</f>
        <v>0</v>
      </c>
      <c r="H569" s="193">
        <f t="shared" si="46"/>
        <v>0</v>
      </c>
      <c r="I569" s="193">
        <f t="shared" si="46"/>
        <v>0</v>
      </c>
      <c r="J569" s="193">
        <f t="shared" si="46"/>
        <v>0</v>
      </c>
      <c r="K569" s="193">
        <f t="shared" si="46"/>
        <v>0</v>
      </c>
      <c r="L569" s="193">
        <f t="shared" si="46"/>
        <v>0</v>
      </c>
      <c r="M569" s="8"/>
      <c r="N569" s="270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7">G559+G564+G569</f>
        <v>0</v>
      </c>
      <c r="H570" s="89">
        <f t="shared" si="47"/>
        <v>0</v>
      </c>
      <c r="I570" s="89">
        <f t="shared" si="47"/>
        <v>0</v>
      </c>
      <c r="J570" s="89">
        <f t="shared" si="47"/>
        <v>0</v>
      </c>
      <c r="K570" s="89">
        <f t="shared" si="47"/>
        <v>0</v>
      </c>
      <c r="L570" s="89">
        <f t="shared" si="47"/>
        <v>0</v>
      </c>
      <c r="M570" s="8"/>
      <c r="N570" s="270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0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0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f>1247806</f>
        <v>1247806</v>
      </c>
      <c r="I574" s="87">
        <f>SUM(F574:H574)</f>
        <v>1247806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8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8"/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8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214804</v>
      </c>
      <c r="G578" s="18"/>
      <c r="H578" s="18">
        <v>94670</v>
      </c>
      <c r="I578" s="87">
        <f t="shared" si="48"/>
        <v>309474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8"/>
        <v>0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8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8"/>
        <v>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8"/>
        <v>0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8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8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8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8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0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0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142549-7702-4196</f>
        <v>130651</v>
      </c>
      <c r="I590" s="18"/>
      <c r="J590" s="18">
        <v>58128</v>
      </c>
      <c r="K590" s="104">
        <f t="shared" ref="K590:K596" si="49">SUM(H590:J590)</f>
        <v>188779</v>
      </c>
      <c r="L590" s="24" t="s">
        <v>289</v>
      </c>
      <c r="M590" s="8"/>
      <c r="N590" s="270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26566</v>
      </c>
      <c r="I591" s="18"/>
      <c r="J591" s="18">
        <v>4859</v>
      </c>
      <c r="K591" s="104">
        <f t="shared" si="49"/>
        <v>31425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9"/>
        <v>0</v>
      </c>
      <c r="L592" s="24" t="s">
        <v>289</v>
      </c>
      <c r="M592" s="8"/>
      <c r="N592" s="270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7702</v>
      </c>
      <c r="I593" s="18"/>
      <c r="J593" s="18"/>
      <c r="K593" s="104">
        <f t="shared" si="49"/>
        <v>7702</v>
      </c>
      <c r="L593" s="24" t="s">
        <v>289</v>
      </c>
      <c r="M593" s="8"/>
      <c r="N593" s="270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4196</v>
      </c>
      <c r="I594" s="18"/>
      <c r="J594" s="18"/>
      <c r="K594" s="104">
        <f t="shared" si="49"/>
        <v>4196</v>
      </c>
      <c r="L594" s="24" t="s">
        <v>289</v>
      </c>
      <c r="M594" s="8"/>
      <c r="N594" s="270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9"/>
        <v>0</v>
      </c>
      <c r="L595" s="24" t="s">
        <v>289</v>
      </c>
      <c r="M595" s="8"/>
      <c r="N595" s="270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289</v>
      </c>
      <c r="M596" s="8"/>
      <c r="N596" s="270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169115</v>
      </c>
      <c r="I597" s="108">
        <f>SUM(I590:I596)</f>
        <v>0</v>
      </c>
      <c r="J597" s="108">
        <f>SUM(J590:J596)</f>
        <v>62987</v>
      </c>
      <c r="K597" s="108">
        <f>SUM(K590:K596)</f>
        <v>232102</v>
      </c>
      <c r="L597" s="24" t="s">
        <v>289</v>
      </c>
      <c r="M597" s="8"/>
      <c r="N597" s="270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0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0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0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65878</v>
      </c>
      <c r="I603" s="18"/>
      <c r="J603" s="18"/>
      <c r="K603" s="104">
        <f>SUM(H603:J603)</f>
        <v>65878</v>
      </c>
      <c r="L603" s="24" t="s">
        <v>289</v>
      </c>
      <c r="M603" s="8"/>
      <c r="N603" s="270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65878</v>
      </c>
      <c r="I604" s="108">
        <f>SUM(I601:I603)</f>
        <v>0</v>
      </c>
      <c r="J604" s="108">
        <f>SUM(J601:J603)</f>
        <v>0</v>
      </c>
      <c r="K604" s="108">
        <f>SUM(K601:K603)</f>
        <v>65878</v>
      </c>
      <c r="L604" s="24" t="s">
        <v>289</v>
      </c>
      <c r="M604" s="8"/>
      <c r="N604" s="270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0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0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0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0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50">SUM(F610:F612)</f>
        <v>0</v>
      </c>
      <c r="G613" s="108">
        <f t="shared" si="50"/>
        <v>0</v>
      </c>
      <c r="H613" s="108">
        <f t="shared" si="50"/>
        <v>0</v>
      </c>
      <c r="I613" s="108">
        <f t="shared" si="50"/>
        <v>0</v>
      </c>
      <c r="J613" s="108">
        <f t="shared" si="50"/>
        <v>0</v>
      </c>
      <c r="K613" s="108">
        <f t="shared" si="50"/>
        <v>0</v>
      </c>
      <c r="L613" s="89">
        <f t="shared" si="50"/>
        <v>0</v>
      </c>
      <c r="M613" s="8"/>
      <c r="N613" s="270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126723</v>
      </c>
      <c r="H616" s="109">
        <f>SUM(F51)</f>
        <v>126723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8636</v>
      </c>
      <c r="H617" s="109">
        <f>SUM(G51)</f>
        <v>8636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8179</v>
      </c>
      <c r="H618" s="109">
        <f>SUM(H51)</f>
        <v>8179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217612</v>
      </c>
      <c r="H620" s="109">
        <f>SUM(J51)</f>
        <v>217612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106897</v>
      </c>
      <c r="H621" s="109">
        <f>F475</f>
        <v>106897</v>
      </c>
      <c r="I621" s="121" t="s">
        <v>101</v>
      </c>
      <c r="J621" s="109">
        <f t="shared" ref="J621:J654" si="51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1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1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1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217612</v>
      </c>
      <c r="H625" s="109">
        <f>J475</f>
        <v>217612</v>
      </c>
      <c r="I625" s="140" t="s">
        <v>105</v>
      </c>
      <c r="J625" s="109">
        <f t="shared" si="51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5895609</v>
      </c>
      <c r="H626" s="104">
        <f>SUM(F467)</f>
        <v>5895609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120208</v>
      </c>
      <c r="H627" s="104">
        <f>SUM(G467)</f>
        <v>120208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126122</v>
      </c>
      <c r="H628" s="104">
        <f>SUM(H467)</f>
        <v>126122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20000</v>
      </c>
      <c r="H630" s="104">
        <f>SUM(J467)</f>
        <v>20000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5937950</v>
      </c>
      <c r="H631" s="104">
        <f>SUM(F471)</f>
        <v>5937950</v>
      </c>
      <c r="I631" s="140" t="s">
        <v>111</v>
      </c>
      <c r="J631" s="109">
        <f t="shared" si="51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126122</v>
      </c>
      <c r="H632" s="104">
        <f>SUM(H471)</f>
        <v>126122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49770</v>
      </c>
      <c r="H633" s="104">
        <f>I368</f>
        <v>49770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120208</v>
      </c>
      <c r="H634" s="104">
        <f>SUM(G471)</f>
        <v>120208</v>
      </c>
      <c r="I634" s="140" t="s">
        <v>114</v>
      </c>
      <c r="J634" s="109">
        <f t="shared" si="51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1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20000</v>
      </c>
      <c r="H636" s="164">
        <f>SUM(J467)</f>
        <v>20000</v>
      </c>
      <c r="I636" s="165" t="s">
        <v>110</v>
      </c>
      <c r="J636" s="151">
        <f t="shared" si="51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1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1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217612</v>
      </c>
      <c r="H639" s="104">
        <f>SUM(G460)</f>
        <v>217612</v>
      </c>
      <c r="I639" s="140" t="s">
        <v>858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217612</v>
      </c>
      <c r="H641" s="104">
        <f>SUM(I460)</f>
        <v>217612</v>
      </c>
      <c r="I641" s="140" t="s">
        <v>860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20000</v>
      </c>
      <c r="H644" s="104">
        <f>G407</f>
        <v>20000</v>
      </c>
      <c r="I644" s="140" t="s">
        <v>482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20000</v>
      </c>
      <c r="H645" s="104">
        <f>L407</f>
        <v>20000</v>
      </c>
      <c r="I645" s="140" t="s">
        <v>478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232102</v>
      </c>
      <c r="H646" s="104">
        <f>L207+L225+L243</f>
        <v>232102</v>
      </c>
      <c r="I646" s="140" t="s">
        <v>397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65878</v>
      </c>
      <c r="H647" s="104">
        <f>(J256+J337)-(J254+J335)</f>
        <v>65878</v>
      </c>
      <c r="I647" s="140" t="s">
        <v>703</v>
      </c>
      <c r="J647" s="109">
        <f t="shared" si="51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169115</v>
      </c>
      <c r="H648" s="104">
        <f>H597</f>
        <v>169115</v>
      </c>
      <c r="I648" s="140" t="s">
        <v>389</v>
      </c>
      <c r="J648" s="109">
        <f t="shared" si="51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1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62987</v>
      </c>
      <c r="H650" s="104">
        <f>J597</f>
        <v>62987</v>
      </c>
      <c r="I650" s="140" t="s">
        <v>391</v>
      </c>
      <c r="J650" s="109">
        <f t="shared" si="51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26236</v>
      </c>
      <c r="H651" s="104">
        <f>K262+K344</f>
        <v>26236</v>
      </c>
      <c r="I651" s="140" t="s">
        <v>398</v>
      </c>
      <c r="J651" s="109">
        <f t="shared" si="51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20000</v>
      </c>
      <c r="H654" s="104">
        <f>K265+K346</f>
        <v>20000</v>
      </c>
      <c r="I654" s="140" t="s">
        <v>401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4486108</v>
      </c>
      <c r="G659" s="19">
        <f>(L228+L308+L358)</f>
        <v>0</v>
      </c>
      <c r="H659" s="19">
        <f>(L246+L327+L359)</f>
        <v>1405463</v>
      </c>
      <c r="I659" s="19">
        <f>SUM(F659:H659)</f>
        <v>5891571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19936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19936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169115</v>
      </c>
      <c r="G661" s="19">
        <f>(L225+L305)-(J225+J305)</f>
        <v>0</v>
      </c>
      <c r="H661" s="19">
        <f>(L243+L324)-(J243+J324)</f>
        <v>62987</v>
      </c>
      <c r="I661" s="19">
        <f>SUM(F661:H661)</f>
        <v>232102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280682</v>
      </c>
      <c r="G662" s="199">
        <f>SUM(G574:G586)+SUM(I601:I603)+L611</f>
        <v>0</v>
      </c>
      <c r="H662" s="199">
        <f>SUM(H574:H586)+SUM(J601:J603)+L612</f>
        <v>1342476</v>
      </c>
      <c r="I662" s="19">
        <f>SUM(F662:H662)</f>
        <v>1623158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4016375</v>
      </c>
      <c r="G663" s="19">
        <f>G659-SUM(G660:G662)</f>
        <v>0</v>
      </c>
      <c r="H663" s="19">
        <f>H659-SUM(H660:H662)</f>
        <v>0</v>
      </c>
      <c r="I663" s="19">
        <f>I659-SUM(I660:I662)</f>
        <v>4016375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232.82</v>
      </c>
      <c r="G664" s="248"/>
      <c r="H664" s="248">
        <v>0</v>
      </c>
      <c r="I664" s="19">
        <f>SUM(F664:H664)</f>
        <v>232.82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17250.990000000002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17250.990000000002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17250.990000000002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17250.990000000002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Tamworth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1280201</v>
      </c>
      <c r="C9" s="229">
        <f>'DOE25'!G196+'DOE25'!G214+'DOE25'!G232+'DOE25'!G275+'DOE25'!G294+'DOE25'!G313</f>
        <v>629631</v>
      </c>
    </row>
    <row r="10" spans="1:3" x14ac:dyDescent="0.2">
      <c r="A10" t="s">
        <v>779</v>
      </c>
      <c r="B10" s="240">
        <v>1280201</v>
      </c>
      <c r="C10" s="240">
        <v>629631</v>
      </c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1280201</v>
      </c>
      <c r="C13" s="231">
        <f>SUM(C10:C12)</f>
        <v>629631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420571</v>
      </c>
      <c r="C18" s="229">
        <f>'DOE25'!G197+'DOE25'!G215+'DOE25'!G233+'DOE25'!G276+'DOE25'!G295+'DOE25'!G314</f>
        <v>250875</v>
      </c>
    </row>
    <row r="19" spans="1:3" x14ac:dyDescent="0.2">
      <c r="A19" t="s">
        <v>779</v>
      </c>
      <c r="B19" s="240">
        <v>209874</v>
      </c>
      <c r="C19" s="240">
        <v>112800</v>
      </c>
    </row>
    <row r="20" spans="1:3" x14ac:dyDescent="0.2">
      <c r="A20" t="s">
        <v>780</v>
      </c>
      <c r="B20" s="240">
        <v>210697</v>
      </c>
      <c r="C20" s="240">
        <v>138075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420571</v>
      </c>
      <c r="C22" s="231">
        <f>SUM(C19:C21)</f>
        <v>250875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12605</v>
      </c>
      <c r="C36" s="235">
        <f>'DOE25'!G199+'DOE25'!G217+'DOE25'!G235+'DOE25'!G278+'DOE25'!G297+'DOE25'!G316</f>
        <v>1317</v>
      </c>
    </row>
    <row r="37" spans="1:3" x14ac:dyDescent="0.2">
      <c r="A37" t="s">
        <v>779</v>
      </c>
      <c r="B37" s="240">
        <v>12605</v>
      </c>
      <c r="C37" s="240">
        <v>1317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12605</v>
      </c>
      <c r="C40" s="231">
        <f>SUM(C37:C39)</f>
        <v>1317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>Tamworth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4240319</v>
      </c>
      <c r="D5" s="20">
        <f>SUM('DOE25'!L196:L199)+SUM('DOE25'!L214:L217)+SUM('DOE25'!L232:L235)-F5-G5</f>
        <v>4202558</v>
      </c>
      <c r="E5" s="243"/>
      <c r="F5" s="255">
        <f>SUM('DOE25'!J196:J199)+SUM('DOE25'!J214:J217)+SUM('DOE25'!J232:J235)</f>
        <v>37561</v>
      </c>
      <c r="G5" s="53">
        <f>SUM('DOE25'!K196:K199)+SUM('DOE25'!K214:K217)+SUM('DOE25'!K232:K235)</f>
        <v>200</v>
      </c>
      <c r="H5" s="259"/>
    </row>
    <row r="6" spans="1:9" x14ac:dyDescent="0.2">
      <c r="A6" s="32">
        <v>2100</v>
      </c>
      <c r="B6" t="s">
        <v>801</v>
      </c>
      <c r="C6" s="245">
        <f t="shared" si="0"/>
        <v>349023</v>
      </c>
      <c r="D6" s="20">
        <f>'DOE25'!L201+'DOE25'!L219+'DOE25'!L237-F6-G6</f>
        <v>348814</v>
      </c>
      <c r="E6" s="243"/>
      <c r="F6" s="255">
        <f>'DOE25'!J201+'DOE25'!J219+'DOE25'!J237</f>
        <v>209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140631</v>
      </c>
      <c r="D7" s="20">
        <f>'DOE25'!L202+'DOE25'!L220+'DOE25'!L238-F7-G7</f>
        <v>140631</v>
      </c>
      <c r="E7" s="243"/>
      <c r="F7" s="255">
        <f>'DOE25'!J202+'DOE25'!J220+'DOE25'!J238</f>
        <v>0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158280</v>
      </c>
      <c r="D8" s="243"/>
      <c r="E8" s="20">
        <f>'DOE25'!L203+'DOE25'!L221+'DOE25'!L239-F8-G8-D9-D11</f>
        <v>155004</v>
      </c>
      <c r="F8" s="255">
        <f>'DOE25'!J203+'DOE25'!J221+'DOE25'!J239</f>
        <v>0</v>
      </c>
      <c r="G8" s="53">
        <f>'DOE25'!K203+'DOE25'!K221+'DOE25'!K239</f>
        <v>3276</v>
      </c>
      <c r="H8" s="259"/>
    </row>
    <row r="9" spans="1:9" x14ac:dyDescent="0.2">
      <c r="A9" s="32">
        <v>2310</v>
      </c>
      <c r="B9" t="s">
        <v>818</v>
      </c>
      <c r="C9" s="245">
        <f t="shared" si="0"/>
        <v>25912</v>
      </c>
      <c r="D9" s="244">
        <v>25912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10710</v>
      </c>
      <c r="D10" s="243"/>
      <c r="E10" s="244">
        <v>10710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66777</v>
      </c>
      <c r="D11" s="244">
        <v>66777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86770</v>
      </c>
      <c r="D12" s="20">
        <f>'DOE25'!L204+'DOE25'!L222+'DOE25'!L240-F12-G12</f>
        <v>85133</v>
      </c>
      <c r="E12" s="243"/>
      <c r="F12" s="255">
        <f>'DOE25'!J204+'DOE25'!J222+'DOE25'!J240</f>
        <v>0</v>
      </c>
      <c r="G12" s="53">
        <f>'DOE25'!K204+'DOE25'!K222+'DOE25'!K240</f>
        <v>1637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345427</v>
      </c>
      <c r="D14" s="20">
        <f>'DOE25'!L206+'DOE25'!L224+'DOE25'!L242-F14-G14</f>
        <v>325975</v>
      </c>
      <c r="E14" s="243"/>
      <c r="F14" s="255">
        <f>'DOE25'!J206+'DOE25'!J224+'DOE25'!J242</f>
        <v>19452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232102</v>
      </c>
      <c r="D15" s="20">
        <f>'DOE25'!L207+'DOE25'!L225+'DOE25'!L243-F15-G15</f>
        <v>232102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246473</v>
      </c>
      <c r="D25" s="243"/>
      <c r="E25" s="243"/>
      <c r="F25" s="258"/>
      <c r="G25" s="256"/>
      <c r="H25" s="257">
        <f>'DOE25'!L259+'DOE25'!L260+'DOE25'!L340+'DOE25'!L341</f>
        <v>246473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73472</v>
      </c>
      <c r="D29" s="20">
        <f>'DOE25'!L357+'DOE25'!L358+'DOE25'!L359-'DOE25'!I366-F29-G29</f>
        <v>73442</v>
      </c>
      <c r="E29" s="243"/>
      <c r="F29" s="255">
        <f>'DOE25'!J357+'DOE25'!J358+'DOE25'!J359</f>
        <v>30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126122</v>
      </c>
      <c r="D31" s="20">
        <f>'DOE25'!L289+'DOE25'!L308+'DOE25'!L327+'DOE25'!L332+'DOE25'!L333+'DOE25'!L334-F31-G31</f>
        <v>113789</v>
      </c>
      <c r="E31" s="243"/>
      <c r="F31" s="255">
        <f>'DOE25'!J289+'DOE25'!J308+'DOE25'!J327+'DOE25'!J332+'DOE25'!J333+'DOE25'!J334</f>
        <v>8656</v>
      </c>
      <c r="G31" s="53">
        <f>'DOE25'!K289+'DOE25'!K308+'DOE25'!K327+'DOE25'!K332+'DOE25'!K333+'DOE25'!K334</f>
        <v>3677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5615133</v>
      </c>
      <c r="E33" s="246">
        <f>SUM(E5:E31)</f>
        <v>165714</v>
      </c>
      <c r="F33" s="246">
        <f>SUM(F5:F31)</f>
        <v>65908</v>
      </c>
      <c r="G33" s="246">
        <f>SUM(G5:G31)</f>
        <v>8790</v>
      </c>
      <c r="H33" s="246">
        <f>SUM(H5:H31)</f>
        <v>246473</v>
      </c>
    </row>
    <row r="35" spans="2:8" ht="12" thickBot="1" x14ac:dyDescent="0.25">
      <c r="B35" s="253" t="s">
        <v>847</v>
      </c>
      <c r="D35" s="254">
        <f>E33</f>
        <v>165714</v>
      </c>
      <c r="E35" s="249"/>
    </row>
    <row r="36" spans="2:8" ht="12" thickTop="1" x14ac:dyDescent="0.2">
      <c r="B36" t="s">
        <v>815</v>
      </c>
      <c r="D36" s="20">
        <f>D33</f>
        <v>5615133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5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Tamworth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0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817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217612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48318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77588</v>
      </c>
      <c r="D12" s="95">
        <f>'DOE25'!G13</f>
        <v>8636</v>
      </c>
      <c r="E12" s="95">
        <f>'DOE25'!H13</f>
        <v>8179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126723</v>
      </c>
      <c r="D18" s="41">
        <f>SUM(D8:D17)</f>
        <v>8636</v>
      </c>
      <c r="E18" s="41">
        <f>SUM(E8:E17)</f>
        <v>8179</v>
      </c>
      <c r="F18" s="41">
        <f>SUM(F8:F17)</f>
        <v>0</v>
      </c>
      <c r="G18" s="41">
        <f>SUM(G8:G17)</f>
        <v>217612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8636</v>
      </c>
      <c r="E21" s="95">
        <f>'DOE25'!H22</f>
        <v>4503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19826</v>
      </c>
      <c r="D23" s="95">
        <f>'DOE25'!G24</f>
        <v>0</v>
      </c>
      <c r="E23" s="95">
        <f>'DOE25'!H24</f>
        <v>3676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19826</v>
      </c>
      <c r="D31" s="41">
        <f>SUM(D21:D30)</f>
        <v>8636</v>
      </c>
      <c r="E31" s="41">
        <f>SUM(E21:E30)</f>
        <v>8179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20000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217612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14076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72821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106897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217612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126723</v>
      </c>
      <c r="D50" s="41">
        <f>D49+D31</f>
        <v>8636</v>
      </c>
      <c r="E50" s="41">
        <f>E49+E31</f>
        <v>8179</v>
      </c>
      <c r="F50" s="41">
        <f>F49+F31</f>
        <v>0</v>
      </c>
      <c r="G50" s="41">
        <f>G49+G31</f>
        <v>217612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4237735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4690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299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19936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83776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88765</v>
      </c>
      <c r="D61" s="130">
        <f>SUM(D56:D60)</f>
        <v>19936</v>
      </c>
      <c r="E61" s="130">
        <f>SUM(E56:E60)</f>
        <v>0</v>
      </c>
      <c r="F61" s="130">
        <f>SUM(F56:F60)</f>
        <v>0</v>
      </c>
      <c r="G61" s="130">
        <f>SUM(G56:G60)</f>
        <v>0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4326500</v>
      </c>
      <c r="D62" s="22">
        <f>D55+D61</f>
        <v>19936</v>
      </c>
      <c r="E62" s="22">
        <f>E55+E61</f>
        <v>0</v>
      </c>
      <c r="F62" s="22">
        <f>F55+F61</f>
        <v>0</v>
      </c>
      <c r="G62" s="22">
        <f>G55+G61</f>
        <v>0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644699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820697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1465396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49083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20208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3309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69291</v>
      </c>
      <c r="D77" s="130">
        <f>SUM(D71:D76)</f>
        <v>3309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1534687</v>
      </c>
      <c r="D80" s="130">
        <f>SUM(D78:D79)+D77+D69</f>
        <v>3309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13540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34280</v>
      </c>
      <c r="D87" s="95">
        <f>SUM('DOE25'!G152:G160)</f>
        <v>70727</v>
      </c>
      <c r="E87" s="95">
        <f>SUM('DOE25'!H152:H160)</f>
        <v>112582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142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34422</v>
      </c>
      <c r="D90" s="131">
        <f>SUM(D84:D89)</f>
        <v>70727</v>
      </c>
      <c r="E90" s="131">
        <f>SUM(E84:E89)</f>
        <v>126122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26236</v>
      </c>
      <c r="E95" s="95">
        <f>'DOE25'!H178</f>
        <v>0</v>
      </c>
      <c r="F95" s="95">
        <f>'DOE25'!I178</f>
        <v>0</v>
      </c>
      <c r="G95" s="95">
        <f>'DOE25'!J178</f>
        <v>20000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26236</v>
      </c>
      <c r="E102" s="86">
        <f>SUM(E92:E101)</f>
        <v>0</v>
      </c>
      <c r="F102" s="86">
        <f>SUM(F92:F101)</f>
        <v>0</v>
      </c>
      <c r="G102" s="86">
        <f>SUM(G92:G101)</f>
        <v>20000</v>
      </c>
    </row>
    <row r="103" spans="1:7" ht="12.75" thickTop="1" thickBot="1" x14ac:dyDescent="0.25">
      <c r="A103" s="33" t="s">
        <v>765</v>
      </c>
      <c r="C103" s="86">
        <f>C62+C80+C90+C102</f>
        <v>5895609</v>
      </c>
      <c r="D103" s="86">
        <f>D62+D80+D90+D102</f>
        <v>120208</v>
      </c>
      <c r="E103" s="86">
        <f>E62+E80+E90+E102</f>
        <v>126122</v>
      </c>
      <c r="F103" s="86">
        <f>F62+F80+F90+F102</f>
        <v>0</v>
      </c>
      <c r="G103" s="86">
        <f>G62+G80+G102</f>
        <v>20000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3151111</v>
      </c>
      <c r="D108" s="24" t="s">
        <v>289</v>
      </c>
      <c r="E108" s="95">
        <f>('DOE25'!L275)+('DOE25'!L294)+('DOE25'!L313)</f>
        <v>101083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1073450</v>
      </c>
      <c r="D109" s="24" t="s">
        <v>289</v>
      </c>
      <c r="E109" s="95">
        <f>('DOE25'!L276)+('DOE25'!L295)+('DOE25'!L314)</f>
        <v>2900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15758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4240319</v>
      </c>
      <c r="D114" s="86">
        <f>SUM(D108:D113)</f>
        <v>0</v>
      </c>
      <c r="E114" s="86">
        <f>SUM(E108:E113)</f>
        <v>103983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349023</v>
      </c>
      <c r="D117" s="24" t="s">
        <v>289</v>
      </c>
      <c r="E117" s="95">
        <f>+('DOE25'!L280)+('DOE25'!L299)+('DOE25'!L318)</f>
        <v>375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140631</v>
      </c>
      <c r="D118" s="24" t="s">
        <v>289</v>
      </c>
      <c r="E118" s="95">
        <f>+('DOE25'!L281)+('DOE25'!L300)+('DOE25'!L319)</f>
        <v>15576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250969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86770</v>
      </c>
      <c r="D120" s="24" t="s">
        <v>289</v>
      </c>
      <c r="E120" s="95">
        <f>+('DOE25'!L283)+('DOE25'!L302)+('DOE25'!L321)</f>
        <v>2511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3677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345427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232102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120208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1404922</v>
      </c>
      <c r="D127" s="86">
        <f>SUM(D117:D126)</f>
        <v>120208</v>
      </c>
      <c r="E127" s="86">
        <f>SUM(E117:E126)</f>
        <v>22139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164103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82370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26236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20000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292709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5937950</v>
      </c>
      <c r="D144" s="86">
        <f>(D114+D127+D143)</f>
        <v>120208</v>
      </c>
      <c r="E144" s="86">
        <f>(E114+E127+E143)</f>
        <v>126122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>Tamworth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17251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17251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3252194</v>
      </c>
      <c r="D10" s="182">
        <f>ROUND((C10/$C$28)*100,1)</f>
        <v>54.6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1076350</v>
      </c>
      <c r="D11" s="182">
        <f>ROUND((C11/$C$28)*100,1)</f>
        <v>18.100000000000001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15758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349398</v>
      </c>
      <c r="D15" s="182">
        <f t="shared" ref="D15:D27" si="0">ROUND((C15/$C$28)*100,1)</f>
        <v>5.9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156207</v>
      </c>
      <c r="D16" s="182">
        <f t="shared" si="0"/>
        <v>2.6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250969</v>
      </c>
      <c r="D17" s="182">
        <f t="shared" si="0"/>
        <v>4.2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89281</v>
      </c>
      <c r="D18" s="182">
        <f t="shared" si="0"/>
        <v>1.5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3677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345427</v>
      </c>
      <c r="D20" s="182">
        <f t="shared" si="0"/>
        <v>5.8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232102</v>
      </c>
      <c r="D21" s="182">
        <f t="shared" si="0"/>
        <v>3.9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82370</v>
      </c>
      <c r="D25" s="182">
        <f t="shared" si="0"/>
        <v>1.4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100272</v>
      </c>
      <c r="D27" s="182">
        <f t="shared" si="0"/>
        <v>1.7</v>
      </c>
    </row>
    <row r="28" spans="1:4" x14ac:dyDescent="0.2">
      <c r="B28" s="187" t="s">
        <v>723</v>
      </c>
      <c r="C28" s="180">
        <f>SUM(C10:C27)</f>
        <v>5954005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5954005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164103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4237735</v>
      </c>
      <c r="D35" s="182">
        <f t="shared" ref="D35:D40" si="1">ROUND((C35/$C$41)*100,1)</f>
        <v>69.5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88765</v>
      </c>
      <c r="D36" s="182">
        <f t="shared" si="1"/>
        <v>1.5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1465396</v>
      </c>
      <c r="D37" s="182">
        <f t="shared" si="1"/>
        <v>24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72600</v>
      </c>
      <c r="D38" s="182">
        <f t="shared" si="1"/>
        <v>1.2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231271</v>
      </c>
      <c r="D39" s="182">
        <f t="shared" si="1"/>
        <v>3.8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6095767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85" t="s">
        <v>767</v>
      </c>
      <c r="B2" s="286"/>
      <c r="C2" s="286"/>
      <c r="D2" s="286"/>
      <c r="E2" s="286"/>
      <c r="F2" s="291" t="str">
        <f>'DOE25'!A2</f>
        <v>Tamworth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1"/>
      <c r="AD29" s="281"/>
      <c r="AE29" s="281"/>
      <c r="AF29" s="281"/>
      <c r="AG29" s="281"/>
      <c r="AH29" s="281"/>
      <c r="AI29" s="281"/>
      <c r="AJ29" s="281"/>
      <c r="AK29" s="281"/>
      <c r="AL29" s="281"/>
      <c r="AM29" s="281"/>
      <c r="AN29" s="207"/>
      <c r="AO29" s="207"/>
      <c r="AP29" s="281"/>
      <c r="AQ29" s="281"/>
      <c r="AR29" s="281"/>
      <c r="AS29" s="281"/>
      <c r="AT29" s="281"/>
      <c r="AU29" s="281"/>
      <c r="AV29" s="281"/>
      <c r="AW29" s="281"/>
      <c r="AX29" s="281"/>
      <c r="AY29" s="281"/>
      <c r="AZ29" s="281"/>
      <c r="BA29" s="207"/>
      <c r="BB29" s="207"/>
      <c r="BC29" s="281"/>
      <c r="BD29" s="281"/>
      <c r="BE29" s="281"/>
      <c r="BF29" s="281"/>
      <c r="BG29" s="281"/>
      <c r="BH29" s="281"/>
      <c r="BI29" s="281"/>
      <c r="BJ29" s="281"/>
      <c r="BK29" s="281"/>
      <c r="BL29" s="281"/>
      <c r="BM29" s="281"/>
      <c r="BN29" s="207"/>
      <c r="BO29" s="207"/>
      <c r="BP29" s="281"/>
      <c r="BQ29" s="281"/>
      <c r="BR29" s="281"/>
      <c r="BS29" s="281"/>
      <c r="BT29" s="281"/>
      <c r="BU29" s="281"/>
      <c r="BV29" s="281"/>
      <c r="BW29" s="281"/>
      <c r="BX29" s="281"/>
      <c r="BY29" s="281"/>
      <c r="BZ29" s="281"/>
      <c r="CA29" s="207"/>
      <c r="CB29" s="207"/>
      <c r="CC29" s="281"/>
      <c r="CD29" s="281"/>
      <c r="CE29" s="281"/>
      <c r="CF29" s="281"/>
      <c r="CG29" s="281"/>
      <c r="CH29" s="281"/>
      <c r="CI29" s="281"/>
      <c r="CJ29" s="281"/>
      <c r="CK29" s="281"/>
      <c r="CL29" s="281"/>
      <c r="CM29" s="281"/>
      <c r="CN29" s="207"/>
      <c r="CO29" s="207"/>
      <c r="CP29" s="281"/>
      <c r="CQ29" s="281"/>
      <c r="CR29" s="281"/>
      <c r="CS29" s="281"/>
      <c r="CT29" s="281"/>
      <c r="CU29" s="281"/>
      <c r="CV29" s="281"/>
      <c r="CW29" s="281"/>
      <c r="CX29" s="281"/>
      <c r="CY29" s="281"/>
      <c r="CZ29" s="281"/>
      <c r="DA29" s="207"/>
      <c r="DB29" s="207"/>
      <c r="DC29" s="281"/>
      <c r="DD29" s="281"/>
      <c r="DE29" s="281"/>
      <c r="DF29" s="281"/>
      <c r="DG29" s="281"/>
      <c r="DH29" s="281"/>
      <c r="DI29" s="281"/>
      <c r="DJ29" s="281"/>
      <c r="DK29" s="281"/>
      <c r="DL29" s="281"/>
      <c r="DM29" s="281"/>
      <c r="DN29" s="207"/>
      <c r="DO29" s="207"/>
      <c r="DP29" s="281"/>
      <c r="DQ29" s="281"/>
      <c r="DR29" s="281"/>
      <c r="DS29" s="281"/>
      <c r="DT29" s="281"/>
      <c r="DU29" s="281"/>
      <c r="DV29" s="281"/>
      <c r="DW29" s="281"/>
      <c r="DX29" s="281"/>
      <c r="DY29" s="281"/>
      <c r="DZ29" s="281"/>
      <c r="EA29" s="207"/>
      <c r="EB29" s="207"/>
      <c r="EC29" s="281"/>
      <c r="ED29" s="281"/>
      <c r="EE29" s="281"/>
      <c r="EF29" s="281"/>
      <c r="EG29" s="281"/>
      <c r="EH29" s="281"/>
      <c r="EI29" s="281"/>
      <c r="EJ29" s="281"/>
      <c r="EK29" s="281"/>
      <c r="EL29" s="281"/>
      <c r="EM29" s="281"/>
      <c r="EN29" s="207"/>
      <c r="EO29" s="207"/>
      <c r="EP29" s="281"/>
      <c r="EQ29" s="281"/>
      <c r="ER29" s="281"/>
      <c r="ES29" s="281"/>
      <c r="ET29" s="281"/>
      <c r="EU29" s="281"/>
      <c r="EV29" s="281"/>
      <c r="EW29" s="281"/>
      <c r="EX29" s="281"/>
      <c r="EY29" s="281"/>
      <c r="EZ29" s="281"/>
      <c r="FA29" s="207"/>
      <c r="FB29" s="207"/>
      <c r="FC29" s="281"/>
      <c r="FD29" s="281"/>
      <c r="FE29" s="281"/>
      <c r="FF29" s="281"/>
      <c r="FG29" s="281"/>
      <c r="FH29" s="281"/>
      <c r="FI29" s="281"/>
      <c r="FJ29" s="281"/>
      <c r="FK29" s="281"/>
      <c r="FL29" s="281"/>
      <c r="FM29" s="281"/>
      <c r="FN29" s="207"/>
      <c r="FO29" s="207"/>
      <c r="FP29" s="281"/>
      <c r="FQ29" s="281"/>
      <c r="FR29" s="281"/>
      <c r="FS29" s="281"/>
      <c r="FT29" s="281"/>
      <c r="FU29" s="281"/>
      <c r="FV29" s="281"/>
      <c r="FW29" s="281"/>
      <c r="FX29" s="281"/>
      <c r="FY29" s="281"/>
      <c r="FZ29" s="281"/>
      <c r="GA29" s="207"/>
      <c r="GB29" s="207"/>
      <c r="GC29" s="281"/>
      <c r="GD29" s="281"/>
      <c r="GE29" s="281"/>
      <c r="GF29" s="281"/>
      <c r="GG29" s="281"/>
      <c r="GH29" s="281"/>
      <c r="GI29" s="281"/>
      <c r="GJ29" s="281"/>
      <c r="GK29" s="281"/>
      <c r="GL29" s="281"/>
      <c r="GM29" s="281"/>
      <c r="GN29" s="207"/>
      <c r="GO29" s="207"/>
      <c r="GP29" s="281"/>
      <c r="GQ29" s="281"/>
      <c r="GR29" s="281"/>
      <c r="GS29" s="281"/>
      <c r="GT29" s="281"/>
      <c r="GU29" s="281"/>
      <c r="GV29" s="281"/>
      <c r="GW29" s="281"/>
      <c r="GX29" s="281"/>
      <c r="GY29" s="281"/>
      <c r="GZ29" s="281"/>
      <c r="HA29" s="207"/>
      <c r="HB29" s="207"/>
      <c r="HC29" s="281"/>
      <c r="HD29" s="281"/>
      <c r="HE29" s="281"/>
      <c r="HF29" s="281"/>
      <c r="HG29" s="281"/>
      <c r="HH29" s="281"/>
      <c r="HI29" s="281"/>
      <c r="HJ29" s="281"/>
      <c r="HK29" s="281"/>
      <c r="HL29" s="281"/>
      <c r="HM29" s="281"/>
      <c r="HN29" s="207"/>
      <c r="HO29" s="207"/>
      <c r="HP29" s="281"/>
      <c r="HQ29" s="281"/>
      <c r="HR29" s="281"/>
      <c r="HS29" s="281"/>
      <c r="HT29" s="281"/>
      <c r="HU29" s="281"/>
      <c r="HV29" s="281"/>
      <c r="HW29" s="281"/>
      <c r="HX29" s="281"/>
      <c r="HY29" s="281"/>
      <c r="HZ29" s="281"/>
      <c r="IA29" s="207"/>
      <c r="IB29" s="207"/>
      <c r="IC29" s="281"/>
      <c r="ID29" s="281"/>
      <c r="IE29" s="281"/>
      <c r="IF29" s="281"/>
      <c r="IG29" s="281"/>
      <c r="IH29" s="281"/>
      <c r="II29" s="281"/>
      <c r="IJ29" s="281"/>
      <c r="IK29" s="281"/>
      <c r="IL29" s="281"/>
      <c r="IM29" s="281"/>
      <c r="IN29" s="207"/>
      <c r="IO29" s="207"/>
      <c r="IP29" s="281"/>
      <c r="IQ29" s="281"/>
      <c r="IR29" s="281"/>
      <c r="IS29" s="281"/>
      <c r="IT29" s="281"/>
      <c r="IU29" s="281"/>
      <c r="IV29" s="281"/>
    </row>
    <row r="30" spans="1:256" x14ac:dyDescent="0.2">
      <c r="A30" s="218"/>
      <c r="B30" s="219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1"/>
      <c r="AD30" s="281"/>
      <c r="AE30" s="281"/>
      <c r="AF30" s="281"/>
      <c r="AG30" s="281"/>
      <c r="AH30" s="281"/>
      <c r="AI30" s="281"/>
      <c r="AJ30" s="281"/>
      <c r="AK30" s="281"/>
      <c r="AL30" s="281"/>
      <c r="AM30" s="281"/>
      <c r="AN30" s="207"/>
      <c r="AO30" s="207"/>
      <c r="AP30" s="281"/>
      <c r="AQ30" s="281"/>
      <c r="AR30" s="281"/>
      <c r="AS30" s="281"/>
      <c r="AT30" s="281"/>
      <c r="AU30" s="281"/>
      <c r="AV30" s="281"/>
      <c r="AW30" s="281"/>
      <c r="AX30" s="281"/>
      <c r="AY30" s="281"/>
      <c r="AZ30" s="281"/>
      <c r="BA30" s="207"/>
      <c r="BB30" s="207"/>
      <c r="BC30" s="281"/>
      <c r="BD30" s="281"/>
      <c r="BE30" s="281"/>
      <c r="BF30" s="281"/>
      <c r="BG30" s="281"/>
      <c r="BH30" s="281"/>
      <c r="BI30" s="281"/>
      <c r="BJ30" s="281"/>
      <c r="BK30" s="281"/>
      <c r="BL30" s="281"/>
      <c r="BM30" s="281"/>
      <c r="BN30" s="207"/>
      <c r="BO30" s="207"/>
      <c r="BP30" s="281"/>
      <c r="BQ30" s="281"/>
      <c r="BR30" s="281"/>
      <c r="BS30" s="281"/>
      <c r="BT30" s="281"/>
      <c r="BU30" s="281"/>
      <c r="BV30" s="281"/>
      <c r="BW30" s="281"/>
      <c r="BX30" s="281"/>
      <c r="BY30" s="281"/>
      <c r="BZ30" s="281"/>
      <c r="CA30" s="207"/>
      <c r="CB30" s="207"/>
      <c r="CC30" s="281"/>
      <c r="CD30" s="281"/>
      <c r="CE30" s="281"/>
      <c r="CF30" s="281"/>
      <c r="CG30" s="281"/>
      <c r="CH30" s="281"/>
      <c r="CI30" s="281"/>
      <c r="CJ30" s="281"/>
      <c r="CK30" s="281"/>
      <c r="CL30" s="281"/>
      <c r="CM30" s="281"/>
      <c r="CN30" s="207"/>
      <c r="CO30" s="207"/>
      <c r="CP30" s="281"/>
      <c r="CQ30" s="281"/>
      <c r="CR30" s="281"/>
      <c r="CS30" s="281"/>
      <c r="CT30" s="281"/>
      <c r="CU30" s="281"/>
      <c r="CV30" s="281"/>
      <c r="CW30" s="281"/>
      <c r="CX30" s="281"/>
      <c r="CY30" s="281"/>
      <c r="CZ30" s="281"/>
      <c r="DA30" s="207"/>
      <c r="DB30" s="207"/>
      <c r="DC30" s="281"/>
      <c r="DD30" s="281"/>
      <c r="DE30" s="281"/>
      <c r="DF30" s="281"/>
      <c r="DG30" s="281"/>
      <c r="DH30" s="281"/>
      <c r="DI30" s="281"/>
      <c r="DJ30" s="281"/>
      <c r="DK30" s="281"/>
      <c r="DL30" s="281"/>
      <c r="DM30" s="281"/>
      <c r="DN30" s="207"/>
      <c r="DO30" s="207"/>
      <c r="DP30" s="281"/>
      <c r="DQ30" s="281"/>
      <c r="DR30" s="281"/>
      <c r="DS30" s="281"/>
      <c r="DT30" s="281"/>
      <c r="DU30" s="281"/>
      <c r="DV30" s="281"/>
      <c r="DW30" s="281"/>
      <c r="DX30" s="281"/>
      <c r="DY30" s="281"/>
      <c r="DZ30" s="281"/>
      <c r="EA30" s="207"/>
      <c r="EB30" s="207"/>
      <c r="EC30" s="281"/>
      <c r="ED30" s="281"/>
      <c r="EE30" s="281"/>
      <c r="EF30" s="281"/>
      <c r="EG30" s="281"/>
      <c r="EH30" s="281"/>
      <c r="EI30" s="281"/>
      <c r="EJ30" s="281"/>
      <c r="EK30" s="281"/>
      <c r="EL30" s="281"/>
      <c r="EM30" s="281"/>
      <c r="EN30" s="207"/>
      <c r="EO30" s="207"/>
      <c r="EP30" s="281"/>
      <c r="EQ30" s="281"/>
      <c r="ER30" s="281"/>
      <c r="ES30" s="281"/>
      <c r="ET30" s="281"/>
      <c r="EU30" s="281"/>
      <c r="EV30" s="281"/>
      <c r="EW30" s="281"/>
      <c r="EX30" s="281"/>
      <c r="EY30" s="281"/>
      <c r="EZ30" s="281"/>
      <c r="FA30" s="207"/>
      <c r="FB30" s="207"/>
      <c r="FC30" s="281"/>
      <c r="FD30" s="281"/>
      <c r="FE30" s="281"/>
      <c r="FF30" s="281"/>
      <c r="FG30" s="281"/>
      <c r="FH30" s="281"/>
      <c r="FI30" s="281"/>
      <c r="FJ30" s="281"/>
      <c r="FK30" s="281"/>
      <c r="FL30" s="281"/>
      <c r="FM30" s="281"/>
      <c r="FN30" s="207"/>
      <c r="FO30" s="207"/>
      <c r="FP30" s="281"/>
      <c r="FQ30" s="281"/>
      <c r="FR30" s="281"/>
      <c r="FS30" s="281"/>
      <c r="FT30" s="281"/>
      <c r="FU30" s="281"/>
      <c r="FV30" s="281"/>
      <c r="FW30" s="281"/>
      <c r="FX30" s="281"/>
      <c r="FY30" s="281"/>
      <c r="FZ30" s="281"/>
      <c r="GA30" s="207"/>
      <c r="GB30" s="207"/>
      <c r="GC30" s="281"/>
      <c r="GD30" s="281"/>
      <c r="GE30" s="281"/>
      <c r="GF30" s="281"/>
      <c r="GG30" s="281"/>
      <c r="GH30" s="281"/>
      <c r="GI30" s="281"/>
      <c r="GJ30" s="281"/>
      <c r="GK30" s="281"/>
      <c r="GL30" s="281"/>
      <c r="GM30" s="281"/>
      <c r="GN30" s="207"/>
      <c r="GO30" s="207"/>
      <c r="GP30" s="281"/>
      <c r="GQ30" s="281"/>
      <c r="GR30" s="281"/>
      <c r="GS30" s="281"/>
      <c r="GT30" s="281"/>
      <c r="GU30" s="281"/>
      <c r="GV30" s="281"/>
      <c r="GW30" s="281"/>
      <c r="GX30" s="281"/>
      <c r="GY30" s="281"/>
      <c r="GZ30" s="281"/>
      <c r="HA30" s="207"/>
      <c r="HB30" s="207"/>
      <c r="HC30" s="281"/>
      <c r="HD30" s="281"/>
      <c r="HE30" s="281"/>
      <c r="HF30" s="281"/>
      <c r="HG30" s="281"/>
      <c r="HH30" s="281"/>
      <c r="HI30" s="281"/>
      <c r="HJ30" s="281"/>
      <c r="HK30" s="281"/>
      <c r="HL30" s="281"/>
      <c r="HM30" s="281"/>
      <c r="HN30" s="207"/>
      <c r="HO30" s="207"/>
      <c r="HP30" s="281"/>
      <c r="HQ30" s="281"/>
      <c r="HR30" s="281"/>
      <c r="HS30" s="281"/>
      <c r="HT30" s="281"/>
      <c r="HU30" s="281"/>
      <c r="HV30" s="281"/>
      <c r="HW30" s="281"/>
      <c r="HX30" s="281"/>
      <c r="HY30" s="281"/>
      <c r="HZ30" s="281"/>
      <c r="IA30" s="207"/>
      <c r="IB30" s="207"/>
      <c r="IC30" s="281"/>
      <c r="ID30" s="281"/>
      <c r="IE30" s="281"/>
      <c r="IF30" s="281"/>
      <c r="IG30" s="281"/>
      <c r="IH30" s="281"/>
      <c r="II30" s="281"/>
      <c r="IJ30" s="281"/>
      <c r="IK30" s="281"/>
      <c r="IL30" s="281"/>
      <c r="IM30" s="281"/>
      <c r="IN30" s="207"/>
      <c r="IO30" s="207"/>
      <c r="IP30" s="281"/>
      <c r="IQ30" s="281"/>
      <c r="IR30" s="281"/>
      <c r="IS30" s="281"/>
      <c r="IT30" s="281"/>
      <c r="IU30" s="281"/>
      <c r="IV30" s="281"/>
    </row>
    <row r="31" spans="1:256" x14ac:dyDescent="0.2">
      <c r="A31" s="218"/>
      <c r="B31" s="219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1"/>
      <c r="AD31" s="281"/>
      <c r="AE31" s="281"/>
      <c r="AF31" s="281"/>
      <c r="AG31" s="281"/>
      <c r="AH31" s="281"/>
      <c r="AI31" s="281"/>
      <c r="AJ31" s="281"/>
      <c r="AK31" s="281"/>
      <c r="AL31" s="281"/>
      <c r="AM31" s="281"/>
      <c r="AN31" s="207"/>
      <c r="AO31" s="207"/>
      <c r="AP31" s="281"/>
      <c r="AQ31" s="281"/>
      <c r="AR31" s="281"/>
      <c r="AS31" s="281"/>
      <c r="AT31" s="281"/>
      <c r="AU31" s="281"/>
      <c r="AV31" s="281"/>
      <c r="AW31" s="281"/>
      <c r="AX31" s="281"/>
      <c r="AY31" s="281"/>
      <c r="AZ31" s="281"/>
      <c r="BA31" s="207"/>
      <c r="BB31" s="207"/>
      <c r="BC31" s="281"/>
      <c r="BD31" s="281"/>
      <c r="BE31" s="281"/>
      <c r="BF31" s="281"/>
      <c r="BG31" s="281"/>
      <c r="BH31" s="281"/>
      <c r="BI31" s="281"/>
      <c r="BJ31" s="281"/>
      <c r="BK31" s="281"/>
      <c r="BL31" s="281"/>
      <c r="BM31" s="281"/>
      <c r="BN31" s="207"/>
      <c r="BO31" s="207"/>
      <c r="BP31" s="281"/>
      <c r="BQ31" s="281"/>
      <c r="BR31" s="281"/>
      <c r="BS31" s="281"/>
      <c r="BT31" s="281"/>
      <c r="BU31" s="281"/>
      <c r="BV31" s="281"/>
      <c r="BW31" s="281"/>
      <c r="BX31" s="281"/>
      <c r="BY31" s="281"/>
      <c r="BZ31" s="281"/>
      <c r="CA31" s="207"/>
      <c r="CB31" s="207"/>
      <c r="CC31" s="281"/>
      <c r="CD31" s="281"/>
      <c r="CE31" s="281"/>
      <c r="CF31" s="281"/>
      <c r="CG31" s="281"/>
      <c r="CH31" s="281"/>
      <c r="CI31" s="281"/>
      <c r="CJ31" s="281"/>
      <c r="CK31" s="281"/>
      <c r="CL31" s="281"/>
      <c r="CM31" s="281"/>
      <c r="CN31" s="207"/>
      <c r="CO31" s="207"/>
      <c r="CP31" s="281"/>
      <c r="CQ31" s="281"/>
      <c r="CR31" s="281"/>
      <c r="CS31" s="281"/>
      <c r="CT31" s="281"/>
      <c r="CU31" s="281"/>
      <c r="CV31" s="281"/>
      <c r="CW31" s="281"/>
      <c r="CX31" s="281"/>
      <c r="CY31" s="281"/>
      <c r="CZ31" s="281"/>
      <c r="DA31" s="207"/>
      <c r="DB31" s="207"/>
      <c r="DC31" s="281"/>
      <c r="DD31" s="281"/>
      <c r="DE31" s="281"/>
      <c r="DF31" s="281"/>
      <c r="DG31" s="281"/>
      <c r="DH31" s="281"/>
      <c r="DI31" s="281"/>
      <c r="DJ31" s="281"/>
      <c r="DK31" s="281"/>
      <c r="DL31" s="281"/>
      <c r="DM31" s="281"/>
      <c r="DN31" s="207"/>
      <c r="DO31" s="207"/>
      <c r="DP31" s="281"/>
      <c r="DQ31" s="281"/>
      <c r="DR31" s="281"/>
      <c r="DS31" s="281"/>
      <c r="DT31" s="281"/>
      <c r="DU31" s="281"/>
      <c r="DV31" s="281"/>
      <c r="DW31" s="281"/>
      <c r="DX31" s="281"/>
      <c r="DY31" s="281"/>
      <c r="DZ31" s="281"/>
      <c r="EA31" s="207"/>
      <c r="EB31" s="207"/>
      <c r="EC31" s="281"/>
      <c r="ED31" s="281"/>
      <c r="EE31" s="281"/>
      <c r="EF31" s="281"/>
      <c r="EG31" s="281"/>
      <c r="EH31" s="281"/>
      <c r="EI31" s="281"/>
      <c r="EJ31" s="281"/>
      <c r="EK31" s="281"/>
      <c r="EL31" s="281"/>
      <c r="EM31" s="281"/>
      <c r="EN31" s="207"/>
      <c r="EO31" s="207"/>
      <c r="EP31" s="281"/>
      <c r="EQ31" s="281"/>
      <c r="ER31" s="281"/>
      <c r="ES31" s="281"/>
      <c r="ET31" s="281"/>
      <c r="EU31" s="281"/>
      <c r="EV31" s="281"/>
      <c r="EW31" s="281"/>
      <c r="EX31" s="281"/>
      <c r="EY31" s="281"/>
      <c r="EZ31" s="281"/>
      <c r="FA31" s="207"/>
      <c r="FB31" s="207"/>
      <c r="FC31" s="281"/>
      <c r="FD31" s="281"/>
      <c r="FE31" s="281"/>
      <c r="FF31" s="281"/>
      <c r="FG31" s="281"/>
      <c r="FH31" s="281"/>
      <c r="FI31" s="281"/>
      <c r="FJ31" s="281"/>
      <c r="FK31" s="281"/>
      <c r="FL31" s="281"/>
      <c r="FM31" s="281"/>
      <c r="FN31" s="207"/>
      <c r="FO31" s="207"/>
      <c r="FP31" s="281"/>
      <c r="FQ31" s="281"/>
      <c r="FR31" s="281"/>
      <c r="FS31" s="281"/>
      <c r="FT31" s="281"/>
      <c r="FU31" s="281"/>
      <c r="FV31" s="281"/>
      <c r="FW31" s="281"/>
      <c r="FX31" s="281"/>
      <c r="FY31" s="281"/>
      <c r="FZ31" s="281"/>
      <c r="GA31" s="207"/>
      <c r="GB31" s="207"/>
      <c r="GC31" s="281"/>
      <c r="GD31" s="281"/>
      <c r="GE31" s="281"/>
      <c r="GF31" s="281"/>
      <c r="GG31" s="281"/>
      <c r="GH31" s="281"/>
      <c r="GI31" s="281"/>
      <c r="GJ31" s="281"/>
      <c r="GK31" s="281"/>
      <c r="GL31" s="281"/>
      <c r="GM31" s="281"/>
      <c r="GN31" s="207"/>
      <c r="GO31" s="207"/>
      <c r="GP31" s="281"/>
      <c r="GQ31" s="281"/>
      <c r="GR31" s="281"/>
      <c r="GS31" s="281"/>
      <c r="GT31" s="281"/>
      <c r="GU31" s="281"/>
      <c r="GV31" s="281"/>
      <c r="GW31" s="281"/>
      <c r="GX31" s="281"/>
      <c r="GY31" s="281"/>
      <c r="GZ31" s="281"/>
      <c r="HA31" s="207"/>
      <c r="HB31" s="207"/>
      <c r="HC31" s="281"/>
      <c r="HD31" s="281"/>
      <c r="HE31" s="281"/>
      <c r="HF31" s="281"/>
      <c r="HG31" s="281"/>
      <c r="HH31" s="281"/>
      <c r="HI31" s="281"/>
      <c r="HJ31" s="281"/>
      <c r="HK31" s="281"/>
      <c r="HL31" s="281"/>
      <c r="HM31" s="281"/>
      <c r="HN31" s="207"/>
      <c r="HO31" s="207"/>
      <c r="HP31" s="281"/>
      <c r="HQ31" s="281"/>
      <c r="HR31" s="281"/>
      <c r="HS31" s="281"/>
      <c r="HT31" s="281"/>
      <c r="HU31" s="281"/>
      <c r="HV31" s="281"/>
      <c r="HW31" s="281"/>
      <c r="HX31" s="281"/>
      <c r="HY31" s="281"/>
      <c r="HZ31" s="281"/>
      <c r="IA31" s="207"/>
      <c r="IB31" s="207"/>
      <c r="IC31" s="281"/>
      <c r="ID31" s="281"/>
      <c r="IE31" s="281"/>
      <c r="IF31" s="281"/>
      <c r="IG31" s="281"/>
      <c r="IH31" s="281"/>
      <c r="II31" s="281"/>
      <c r="IJ31" s="281"/>
      <c r="IK31" s="281"/>
      <c r="IL31" s="281"/>
      <c r="IM31" s="281"/>
      <c r="IN31" s="207"/>
      <c r="IO31" s="207"/>
      <c r="IP31" s="281"/>
      <c r="IQ31" s="281"/>
      <c r="IR31" s="281"/>
      <c r="IS31" s="281"/>
      <c r="IT31" s="281"/>
      <c r="IU31" s="281"/>
      <c r="IV31" s="281"/>
    </row>
    <row r="32" spans="1:256" x14ac:dyDescent="0.2">
      <c r="A32" s="218"/>
      <c r="B32" s="219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3"/>
      <c r="O32" s="22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8"/>
      <c r="AB32" s="219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8"/>
      <c r="AO32" s="219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8"/>
      <c r="BB32" s="219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8"/>
      <c r="BO32" s="219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8"/>
      <c r="CB32" s="219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8"/>
      <c r="CO32" s="219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8"/>
      <c r="DB32" s="219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8"/>
      <c r="DO32" s="219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8"/>
      <c r="EB32" s="219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8"/>
      <c r="EO32" s="219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8"/>
      <c r="FB32" s="219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8"/>
      <c r="FO32" s="219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8"/>
      <c r="GB32" s="219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8"/>
      <c r="GO32" s="219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8"/>
      <c r="HB32" s="219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8"/>
      <c r="HO32" s="219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8"/>
      <c r="IB32" s="219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8"/>
      <c r="IO32" s="219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8"/>
      <c r="B33" s="219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1"/>
      <c r="AD38" s="281"/>
      <c r="AE38" s="281"/>
      <c r="AF38" s="281"/>
      <c r="AG38" s="281"/>
      <c r="AH38" s="281"/>
      <c r="AI38" s="281"/>
      <c r="AJ38" s="281"/>
      <c r="AK38" s="281"/>
      <c r="AL38" s="281"/>
      <c r="AM38" s="281"/>
      <c r="AN38" s="207"/>
      <c r="AO38" s="207"/>
      <c r="AP38" s="281"/>
      <c r="AQ38" s="281"/>
      <c r="AR38" s="281"/>
      <c r="AS38" s="281"/>
      <c r="AT38" s="281"/>
      <c r="AU38" s="281"/>
      <c r="AV38" s="281"/>
      <c r="AW38" s="281"/>
      <c r="AX38" s="281"/>
      <c r="AY38" s="281"/>
      <c r="AZ38" s="281"/>
      <c r="BA38" s="207"/>
      <c r="BB38" s="207"/>
      <c r="BC38" s="281"/>
      <c r="BD38" s="281"/>
      <c r="BE38" s="281"/>
      <c r="BF38" s="281"/>
      <c r="BG38" s="281"/>
      <c r="BH38" s="281"/>
      <c r="BI38" s="281"/>
      <c r="BJ38" s="281"/>
      <c r="BK38" s="281"/>
      <c r="BL38" s="281"/>
      <c r="BM38" s="281"/>
      <c r="BN38" s="207"/>
      <c r="BO38" s="207"/>
      <c r="BP38" s="281"/>
      <c r="BQ38" s="281"/>
      <c r="BR38" s="281"/>
      <c r="BS38" s="281"/>
      <c r="BT38" s="281"/>
      <c r="BU38" s="281"/>
      <c r="BV38" s="281"/>
      <c r="BW38" s="281"/>
      <c r="BX38" s="281"/>
      <c r="BY38" s="281"/>
      <c r="BZ38" s="281"/>
      <c r="CA38" s="207"/>
      <c r="CB38" s="207"/>
      <c r="CC38" s="281"/>
      <c r="CD38" s="281"/>
      <c r="CE38" s="281"/>
      <c r="CF38" s="281"/>
      <c r="CG38" s="281"/>
      <c r="CH38" s="281"/>
      <c r="CI38" s="281"/>
      <c r="CJ38" s="281"/>
      <c r="CK38" s="281"/>
      <c r="CL38" s="281"/>
      <c r="CM38" s="281"/>
      <c r="CN38" s="207"/>
      <c r="CO38" s="207"/>
      <c r="CP38" s="281"/>
      <c r="CQ38" s="281"/>
      <c r="CR38" s="281"/>
      <c r="CS38" s="281"/>
      <c r="CT38" s="281"/>
      <c r="CU38" s="281"/>
      <c r="CV38" s="281"/>
      <c r="CW38" s="281"/>
      <c r="CX38" s="281"/>
      <c r="CY38" s="281"/>
      <c r="CZ38" s="281"/>
      <c r="DA38" s="207"/>
      <c r="DB38" s="207"/>
      <c r="DC38" s="281"/>
      <c r="DD38" s="281"/>
      <c r="DE38" s="281"/>
      <c r="DF38" s="281"/>
      <c r="DG38" s="281"/>
      <c r="DH38" s="281"/>
      <c r="DI38" s="281"/>
      <c r="DJ38" s="281"/>
      <c r="DK38" s="281"/>
      <c r="DL38" s="281"/>
      <c r="DM38" s="281"/>
      <c r="DN38" s="207"/>
      <c r="DO38" s="207"/>
      <c r="DP38" s="281"/>
      <c r="DQ38" s="281"/>
      <c r="DR38" s="281"/>
      <c r="DS38" s="281"/>
      <c r="DT38" s="281"/>
      <c r="DU38" s="281"/>
      <c r="DV38" s="281"/>
      <c r="DW38" s="281"/>
      <c r="DX38" s="281"/>
      <c r="DY38" s="281"/>
      <c r="DZ38" s="281"/>
      <c r="EA38" s="207"/>
      <c r="EB38" s="207"/>
      <c r="EC38" s="281"/>
      <c r="ED38" s="281"/>
      <c r="EE38" s="281"/>
      <c r="EF38" s="281"/>
      <c r="EG38" s="281"/>
      <c r="EH38" s="281"/>
      <c r="EI38" s="281"/>
      <c r="EJ38" s="281"/>
      <c r="EK38" s="281"/>
      <c r="EL38" s="281"/>
      <c r="EM38" s="281"/>
      <c r="EN38" s="207"/>
      <c r="EO38" s="207"/>
      <c r="EP38" s="281"/>
      <c r="EQ38" s="281"/>
      <c r="ER38" s="281"/>
      <c r="ES38" s="281"/>
      <c r="ET38" s="281"/>
      <c r="EU38" s="281"/>
      <c r="EV38" s="281"/>
      <c r="EW38" s="281"/>
      <c r="EX38" s="281"/>
      <c r="EY38" s="281"/>
      <c r="EZ38" s="281"/>
      <c r="FA38" s="207"/>
      <c r="FB38" s="207"/>
      <c r="FC38" s="281"/>
      <c r="FD38" s="281"/>
      <c r="FE38" s="281"/>
      <c r="FF38" s="281"/>
      <c r="FG38" s="281"/>
      <c r="FH38" s="281"/>
      <c r="FI38" s="281"/>
      <c r="FJ38" s="281"/>
      <c r="FK38" s="281"/>
      <c r="FL38" s="281"/>
      <c r="FM38" s="281"/>
      <c r="FN38" s="207"/>
      <c r="FO38" s="207"/>
      <c r="FP38" s="281"/>
      <c r="FQ38" s="281"/>
      <c r="FR38" s="281"/>
      <c r="FS38" s="281"/>
      <c r="FT38" s="281"/>
      <c r="FU38" s="281"/>
      <c r="FV38" s="281"/>
      <c r="FW38" s="281"/>
      <c r="FX38" s="281"/>
      <c r="FY38" s="281"/>
      <c r="FZ38" s="281"/>
      <c r="GA38" s="207"/>
      <c r="GB38" s="207"/>
      <c r="GC38" s="281"/>
      <c r="GD38" s="281"/>
      <c r="GE38" s="281"/>
      <c r="GF38" s="281"/>
      <c r="GG38" s="281"/>
      <c r="GH38" s="281"/>
      <c r="GI38" s="281"/>
      <c r="GJ38" s="281"/>
      <c r="GK38" s="281"/>
      <c r="GL38" s="281"/>
      <c r="GM38" s="281"/>
      <c r="GN38" s="207"/>
      <c r="GO38" s="207"/>
      <c r="GP38" s="281"/>
      <c r="GQ38" s="281"/>
      <c r="GR38" s="281"/>
      <c r="GS38" s="281"/>
      <c r="GT38" s="281"/>
      <c r="GU38" s="281"/>
      <c r="GV38" s="281"/>
      <c r="GW38" s="281"/>
      <c r="GX38" s="281"/>
      <c r="GY38" s="281"/>
      <c r="GZ38" s="281"/>
      <c r="HA38" s="207"/>
      <c r="HB38" s="207"/>
      <c r="HC38" s="281"/>
      <c r="HD38" s="281"/>
      <c r="HE38" s="281"/>
      <c r="HF38" s="281"/>
      <c r="HG38" s="281"/>
      <c r="HH38" s="281"/>
      <c r="HI38" s="281"/>
      <c r="HJ38" s="281"/>
      <c r="HK38" s="281"/>
      <c r="HL38" s="281"/>
      <c r="HM38" s="281"/>
      <c r="HN38" s="207"/>
      <c r="HO38" s="207"/>
      <c r="HP38" s="281"/>
      <c r="HQ38" s="281"/>
      <c r="HR38" s="281"/>
      <c r="HS38" s="281"/>
      <c r="HT38" s="281"/>
      <c r="HU38" s="281"/>
      <c r="HV38" s="281"/>
      <c r="HW38" s="281"/>
      <c r="HX38" s="281"/>
      <c r="HY38" s="281"/>
      <c r="HZ38" s="281"/>
      <c r="IA38" s="207"/>
      <c r="IB38" s="207"/>
      <c r="IC38" s="281"/>
      <c r="ID38" s="281"/>
      <c r="IE38" s="281"/>
      <c r="IF38" s="281"/>
      <c r="IG38" s="281"/>
      <c r="IH38" s="281"/>
      <c r="II38" s="281"/>
      <c r="IJ38" s="281"/>
      <c r="IK38" s="281"/>
      <c r="IL38" s="281"/>
      <c r="IM38" s="281"/>
      <c r="IN38" s="207"/>
      <c r="IO38" s="207"/>
      <c r="IP38" s="281"/>
      <c r="IQ38" s="281"/>
      <c r="IR38" s="281"/>
      <c r="IS38" s="281"/>
      <c r="IT38" s="281"/>
      <c r="IU38" s="281"/>
      <c r="IV38" s="281"/>
    </row>
    <row r="39" spans="1:256" x14ac:dyDescent="0.2">
      <c r="A39" s="218"/>
      <c r="B39" s="219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1"/>
      <c r="AD39" s="281"/>
      <c r="AE39" s="281"/>
      <c r="AF39" s="281"/>
      <c r="AG39" s="281"/>
      <c r="AH39" s="281"/>
      <c r="AI39" s="281"/>
      <c r="AJ39" s="281"/>
      <c r="AK39" s="281"/>
      <c r="AL39" s="281"/>
      <c r="AM39" s="281"/>
      <c r="AN39" s="207"/>
      <c r="AO39" s="207"/>
      <c r="AP39" s="281"/>
      <c r="AQ39" s="281"/>
      <c r="AR39" s="281"/>
      <c r="AS39" s="281"/>
      <c r="AT39" s="281"/>
      <c r="AU39" s="281"/>
      <c r="AV39" s="281"/>
      <c r="AW39" s="281"/>
      <c r="AX39" s="281"/>
      <c r="AY39" s="281"/>
      <c r="AZ39" s="281"/>
      <c r="BA39" s="207"/>
      <c r="BB39" s="207"/>
      <c r="BC39" s="281"/>
      <c r="BD39" s="281"/>
      <c r="BE39" s="281"/>
      <c r="BF39" s="281"/>
      <c r="BG39" s="281"/>
      <c r="BH39" s="281"/>
      <c r="BI39" s="281"/>
      <c r="BJ39" s="281"/>
      <c r="BK39" s="281"/>
      <c r="BL39" s="281"/>
      <c r="BM39" s="281"/>
      <c r="BN39" s="207"/>
      <c r="BO39" s="207"/>
      <c r="BP39" s="281"/>
      <c r="BQ39" s="281"/>
      <c r="BR39" s="281"/>
      <c r="BS39" s="281"/>
      <c r="BT39" s="281"/>
      <c r="BU39" s="281"/>
      <c r="BV39" s="281"/>
      <c r="BW39" s="281"/>
      <c r="BX39" s="281"/>
      <c r="BY39" s="281"/>
      <c r="BZ39" s="281"/>
      <c r="CA39" s="207"/>
      <c r="CB39" s="207"/>
      <c r="CC39" s="281"/>
      <c r="CD39" s="281"/>
      <c r="CE39" s="281"/>
      <c r="CF39" s="281"/>
      <c r="CG39" s="281"/>
      <c r="CH39" s="281"/>
      <c r="CI39" s="281"/>
      <c r="CJ39" s="281"/>
      <c r="CK39" s="281"/>
      <c r="CL39" s="281"/>
      <c r="CM39" s="281"/>
      <c r="CN39" s="207"/>
      <c r="CO39" s="207"/>
      <c r="CP39" s="281"/>
      <c r="CQ39" s="281"/>
      <c r="CR39" s="281"/>
      <c r="CS39" s="281"/>
      <c r="CT39" s="281"/>
      <c r="CU39" s="281"/>
      <c r="CV39" s="281"/>
      <c r="CW39" s="281"/>
      <c r="CX39" s="281"/>
      <c r="CY39" s="281"/>
      <c r="CZ39" s="281"/>
      <c r="DA39" s="207"/>
      <c r="DB39" s="207"/>
      <c r="DC39" s="281"/>
      <c r="DD39" s="281"/>
      <c r="DE39" s="281"/>
      <c r="DF39" s="281"/>
      <c r="DG39" s="281"/>
      <c r="DH39" s="281"/>
      <c r="DI39" s="281"/>
      <c r="DJ39" s="281"/>
      <c r="DK39" s="281"/>
      <c r="DL39" s="281"/>
      <c r="DM39" s="281"/>
      <c r="DN39" s="207"/>
      <c r="DO39" s="207"/>
      <c r="DP39" s="281"/>
      <c r="DQ39" s="281"/>
      <c r="DR39" s="281"/>
      <c r="DS39" s="281"/>
      <c r="DT39" s="281"/>
      <c r="DU39" s="281"/>
      <c r="DV39" s="281"/>
      <c r="DW39" s="281"/>
      <c r="DX39" s="281"/>
      <c r="DY39" s="281"/>
      <c r="DZ39" s="281"/>
      <c r="EA39" s="207"/>
      <c r="EB39" s="207"/>
      <c r="EC39" s="281"/>
      <c r="ED39" s="281"/>
      <c r="EE39" s="281"/>
      <c r="EF39" s="281"/>
      <c r="EG39" s="281"/>
      <c r="EH39" s="281"/>
      <c r="EI39" s="281"/>
      <c r="EJ39" s="281"/>
      <c r="EK39" s="281"/>
      <c r="EL39" s="281"/>
      <c r="EM39" s="281"/>
      <c r="EN39" s="207"/>
      <c r="EO39" s="207"/>
      <c r="EP39" s="281"/>
      <c r="EQ39" s="281"/>
      <c r="ER39" s="281"/>
      <c r="ES39" s="281"/>
      <c r="ET39" s="281"/>
      <c r="EU39" s="281"/>
      <c r="EV39" s="281"/>
      <c r="EW39" s="281"/>
      <c r="EX39" s="281"/>
      <c r="EY39" s="281"/>
      <c r="EZ39" s="281"/>
      <c r="FA39" s="207"/>
      <c r="FB39" s="207"/>
      <c r="FC39" s="281"/>
      <c r="FD39" s="281"/>
      <c r="FE39" s="281"/>
      <c r="FF39" s="281"/>
      <c r="FG39" s="281"/>
      <c r="FH39" s="281"/>
      <c r="FI39" s="281"/>
      <c r="FJ39" s="281"/>
      <c r="FK39" s="281"/>
      <c r="FL39" s="281"/>
      <c r="FM39" s="281"/>
      <c r="FN39" s="207"/>
      <c r="FO39" s="207"/>
      <c r="FP39" s="281"/>
      <c r="FQ39" s="281"/>
      <c r="FR39" s="281"/>
      <c r="FS39" s="281"/>
      <c r="FT39" s="281"/>
      <c r="FU39" s="281"/>
      <c r="FV39" s="281"/>
      <c r="FW39" s="281"/>
      <c r="FX39" s="281"/>
      <c r="FY39" s="281"/>
      <c r="FZ39" s="281"/>
      <c r="GA39" s="207"/>
      <c r="GB39" s="207"/>
      <c r="GC39" s="281"/>
      <c r="GD39" s="281"/>
      <c r="GE39" s="281"/>
      <c r="GF39" s="281"/>
      <c r="GG39" s="281"/>
      <c r="GH39" s="281"/>
      <c r="GI39" s="281"/>
      <c r="GJ39" s="281"/>
      <c r="GK39" s="281"/>
      <c r="GL39" s="281"/>
      <c r="GM39" s="281"/>
      <c r="GN39" s="207"/>
      <c r="GO39" s="207"/>
      <c r="GP39" s="281"/>
      <c r="GQ39" s="281"/>
      <c r="GR39" s="281"/>
      <c r="GS39" s="281"/>
      <c r="GT39" s="281"/>
      <c r="GU39" s="281"/>
      <c r="GV39" s="281"/>
      <c r="GW39" s="281"/>
      <c r="GX39" s="281"/>
      <c r="GY39" s="281"/>
      <c r="GZ39" s="281"/>
      <c r="HA39" s="207"/>
      <c r="HB39" s="207"/>
      <c r="HC39" s="281"/>
      <c r="HD39" s="281"/>
      <c r="HE39" s="281"/>
      <c r="HF39" s="281"/>
      <c r="HG39" s="281"/>
      <c r="HH39" s="281"/>
      <c r="HI39" s="281"/>
      <c r="HJ39" s="281"/>
      <c r="HK39" s="281"/>
      <c r="HL39" s="281"/>
      <c r="HM39" s="281"/>
      <c r="HN39" s="207"/>
      <c r="HO39" s="207"/>
      <c r="HP39" s="281"/>
      <c r="HQ39" s="281"/>
      <c r="HR39" s="281"/>
      <c r="HS39" s="281"/>
      <c r="HT39" s="281"/>
      <c r="HU39" s="281"/>
      <c r="HV39" s="281"/>
      <c r="HW39" s="281"/>
      <c r="HX39" s="281"/>
      <c r="HY39" s="281"/>
      <c r="HZ39" s="281"/>
      <c r="IA39" s="207"/>
      <c r="IB39" s="207"/>
      <c r="IC39" s="281"/>
      <c r="ID39" s="281"/>
      <c r="IE39" s="281"/>
      <c r="IF39" s="281"/>
      <c r="IG39" s="281"/>
      <c r="IH39" s="281"/>
      <c r="II39" s="281"/>
      <c r="IJ39" s="281"/>
      <c r="IK39" s="281"/>
      <c r="IL39" s="281"/>
      <c r="IM39" s="281"/>
      <c r="IN39" s="207"/>
      <c r="IO39" s="207"/>
      <c r="IP39" s="281"/>
      <c r="IQ39" s="281"/>
      <c r="IR39" s="281"/>
      <c r="IS39" s="281"/>
      <c r="IT39" s="281"/>
      <c r="IU39" s="281"/>
      <c r="IV39" s="281"/>
    </row>
    <row r="40" spans="1:256" x14ac:dyDescent="0.2">
      <c r="A40" s="218"/>
      <c r="B40" s="219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1"/>
      <c r="AD40" s="281"/>
      <c r="AE40" s="281"/>
      <c r="AF40" s="281"/>
      <c r="AG40" s="281"/>
      <c r="AH40" s="281"/>
      <c r="AI40" s="281"/>
      <c r="AJ40" s="281"/>
      <c r="AK40" s="281"/>
      <c r="AL40" s="281"/>
      <c r="AM40" s="281"/>
      <c r="AN40" s="207"/>
      <c r="AO40" s="207"/>
      <c r="AP40" s="281"/>
      <c r="AQ40" s="281"/>
      <c r="AR40" s="281"/>
      <c r="AS40" s="281"/>
      <c r="AT40" s="281"/>
      <c r="AU40" s="281"/>
      <c r="AV40" s="281"/>
      <c r="AW40" s="281"/>
      <c r="AX40" s="281"/>
      <c r="AY40" s="281"/>
      <c r="AZ40" s="281"/>
      <c r="BA40" s="207"/>
      <c r="BB40" s="207"/>
      <c r="BC40" s="281"/>
      <c r="BD40" s="281"/>
      <c r="BE40" s="281"/>
      <c r="BF40" s="281"/>
      <c r="BG40" s="281"/>
      <c r="BH40" s="281"/>
      <c r="BI40" s="281"/>
      <c r="BJ40" s="281"/>
      <c r="BK40" s="281"/>
      <c r="BL40" s="281"/>
      <c r="BM40" s="281"/>
      <c r="BN40" s="207"/>
      <c r="BO40" s="207"/>
      <c r="BP40" s="281"/>
      <c r="BQ40" s="281"/>
      <c r="BR40" s="281"/>
      <c r="BS40" s="281"/>
      <c r="BT40" s="281"/>
      <c r="BU40" s="281"/>
      <c r="BV40" s="281"/>
      <c r="BW40" s="281"/>
      <c r="BX40" s="281"/>
      <c r="BY40" s="281"/>
      <c r="BZ40" s="281"/>
      <c r="CA40" s="207"/>
      <c r="CB40" s="207"/>
      <c r="CC40" s="281"/>
      <c r="CD40" s="281"/>
      <c r="CE40" s="281"/>
      <c r="CF40" s="281"/>
      <c r="CG40" s="281"/>
      <c r="CH40" s="281"/>
      <c r="CI40" s="281"/>
      <c r="CJ40" s="281"/>
      <c r="CK40" s="281"/>
      <c r="CL40" s="281"/>
      <c r="CM40" s="281"/>
      <c r="CN40" s="207"/>
      <c r="CO40" s="207"/>
      <c r="CP40" s="281"/>
      <c r="CQ40" s="281"/>
      <c r="CR40" s="281"/>
      <c r="CS40" s="281"/>
      <c r="CT40" s="281"/>
      <c r="CU40" s="281"/>
      <c r="CV40" s="281"/>
      <c r="CW40" s="281"/>
      <c r="CX40" s="281"/>
      <c r="CY40" s="281"/>
      <c r="CZ40" s="281"/>
      <c r="DA40" s="207"/>
      <c r="DB40" s="207"/>
      <c r="DC40" s="281"/>
      <c r="DD40" s="281"/>
      <c r="DE40" s="281"/>
      <c r="DF40" s="281"/>
      <c r="DG40" s="281"/>
      <c r="DH40" s="281"/>
      <c r="DI40" s="281"/>
      <c r="DJ40" s="281"/>
      <c r="DK40" s="281"/>
      <c r="DL40" s="281"/>
      <c r="DM40" s="281"/>
      <c r="DN40" s="207"/>
      <c r="DO40" s="207"/>
      <c r="DP40" s="281"/>
      <c r="DQ40" s="281"/>
      <c r="DR40" s="281"/>
      <c r="DS40" s="281"/>
      <c r="DT40" s="281"/>
      <c r="DU40" s="281"/>
      <c r="DV40" s="281"/>
      <c r="DW40" s="281"/>
      <c r="DX40" s="281"/>
      <c r="DY40" s="281"/>
      <c r="DZ40" s="281"/>
      <c r="EA40" s="207"/>
      <c r="EB40" s="207"/>
      <c r="EC40" s="281"/>
      <c r="ED40" s="281"/>
      <c r="EE40" s="281"/>
      <c r="EF40" s="281"/>
      <c r="EG40" s="281"/>
      <c r="EH40" s="281"/>
      <c r="EI40" s="281"/>
      <c r="EJ40" s="281"/>
      <c r="EK40" s="281"/>
      <c r="EL40" s="281"/>
      <c r="EM40" s="281"/>
      <c r="EN40" s="207"/>
      <c r="EO40" s="207"/>
      <c r="EP40" s="281"/>
      <c r="EQ40" s="281"/>
      <c r="ER40" s="281"/>
      <c r="ES40" s="281"/>
      <c r="ET40" s="281"/>
      <c r="EU40" s="281"/>
      <c r="EV40" s="281"/>
      <c r="EW40" s="281"/>
      <c r="EX40" s="281"/>
      <c r="EY40" s="281"/>
      <c r="EZ40" s="281"/>
      <c r="FA40" s="207"/>
      <c r="FB40" s="207"/>
      <c r="FC40" s="281"/>
      <c r="FD40" s="281"/>
      <c r="FE40" s="281"/>
      <c r="FF40" s="281"/>
      <c r="FG40" s="281"/>
      <c r="FH40" s="281"/>
      <c r="FI40" s="281"/>
      <c r="FJ40" s="281"/>
      <c r="FK40" s="281"/>
      <c r="FL40" s="281"/>
      <c r="FM40" s="281"/>
      <c r="FN40" s="207"/>
      <c r="FO40" s="207"/>
      <c r="FP40" s="281"/>
      <c r="FQ40" s="281"/>
      <c r="FR40" s="281"/>
      <c r="FS40" s="281"/>
      <c r="FT40" s="281"/>
      <c r="FU40" s="281"/>
      <c r="FV40" s="281"/>
      <c r="FW40" s="281"/>
      <c r="FX40" s="281"/>
      <c r="FY40" s="281"/>
      <c r="FZ40" s="281"/>
      <c r="GA40" s="207"/>
      <c r="GB40" s="207"/>
      <c r="GC40" s="281"/>
      <c r="GD40" s="281"/>
      <c r="GE40" s="281"/>
      <c r="GF40" s="281"/>
      <c r="GG40" s="281"/>
      <c r="GH40" s="281"/>
      <c r="GI40" s="281"/>
      <c r="GJ40" s="281"/>
      <c r="GK40" s="281"/>
      <c r="GL40" s="281"/>
      <c r="GM40" s="281"/>
      <c r="GN40" s="207"/>
      <c r="GO40" s="207"/>
      <c r="GP40" s="281"/>
      <c r="GQ40" s="281"/>
      <c r="GR40" s="281"/>
      <c r="GS40" s="281"/>
      <c r="GT40" s="281"/>
      <c r="GU40" s="281"/>
      <c r="GV40" s="281"/>
      <c r="GW40" s="281"/>
      <c r="GX40" s="281"/>
      <c r="GY40" s="281"/>
      <c r="GZ40" s="281"/>
      <c r="HA40" s="207"/>
      <c r="HB40" s="207"/>
      <c r="HC40" s="281"/>
      <c r="HD40" s="281"/>
      <c r="HE40" s="281"/>
      <c r="HF40" s="281"/>
      <c r="HG40" s="281"/>
      <c r="HH40" s="281"/>
      <c r="HI40" s="281"/>
      <c r="HJ40" s="281"/>
      <c r="HK40" s="281"/>
      <c r="HL40" s="281"/>
      <c r="HM40" s="281"/>
      <c r="HN40" s="207"/>
      <c r="HO40" s="207"/>
      <c r="HP40" s="281"/>
      <c r="HQ40" s="281"/>
      <c r="HR40" s="281"/>
      <c r="HS40" s="281"/>
      <c r="HT40" s="281"/>
      <c r="HU40" s="281"/>
      <c r="HV40" s="281"/>
      <c r="HW40" s="281"/>
      <c r="HX40" s="281"/>
      <c r="HY40" s="281"/>
      <c r="HZ40" s="281"/>
      <c r="IA40" s="207"/>
      <c r="IB40" s="207"/>
      <c r="IC40" s="281"/>
      <c r="ID40" s="281"/>
      <c r="IE40" s="281"/>
      <c r="IF40" s="281"/>
      <c r="IG40" s="281"/>
      <c r="IH40" s="281"/>
      <c r="II40" s="281"/>
      <c r="IJ40" s="281"/>
      <c r="IK40" s="281"/>
      <c r="IL40" s="281"/>
      <c r="IM40" s="281"/>
      <c r="IN40" s="207"/>
      <c r="IO40" s="207"/>
      <c r="IP40" s="281"/>
      <c r="IQ40" s="281"/>
      <c r="IR40" s="281"/>
      <c r="IS40" s="281"/>
      <c r="IT40" s="281"/>
      <c r="IU40" s="281"/>
      <c r="IV40" s="281"/>
    </row>
    <row r="41" spans="1:256" x14ac:dyDescent="0.2">
      <c r="A41" s="218"/>
      <c r="B41" s="219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8"/>
      <c r="B60" s="219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8"/>
      <c r="B61" s="219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8"/>
      <c r="B62" s="219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8"/>
      <c r="B63" s="219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8"/>
      <c r="B64" s="219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8"/>
      <c r="B65" s="219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8"/>
      <c r="B66" s="219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8"/>
      <c r="B67" s="219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8"/>
      <c r="B68" s="219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8"/>
      <c r="B69" s="219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0"/>
      <c r="B70" s="221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8" t="s">
        <v>848</v>
      </c>
      <c r="B72" s="298"/>
      <c r="C72" s="298"/>
      <c r="D72" s="298"/>
      <c r="E72" s="29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5"/>
      <c r="D73" s="295"/>
      <c r="E73" s="295"/>
      <c r="F73" s="295"/>
      <c r="G73" s="295"/>
      <c r="H73" s="295"/>
      <c r="I73" s="295"/>
      <c r="J73" s="295"/>
      <c r="K73" s="295"/>
      <c r="L73" s="295"/>
      <c r="M73" s="295"/>
    </row>
    <row r="74" spans="1:13" x14ac:dyDescent="0.2">
      <c r="A74" s="211"/>
      <c r="B74" s="211"/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</row>
    <row r="75" spans="1:13" x14ac:dyDescent="0.2">
      <c r="A75" s="211"/>
      <c r="B75" s="211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</row>
    <row r="76" spans="1:13" x14ac:dyDescent="0.2">
      <c r="A76" s="211"/>
      <c r="B76" s="211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</row>
    <row r="77" spans="1:13" x14ac:dyDescent="0.2">
      <c r="A77" s="211"/>
      <c r="B77" s="211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</row>
    <row r="78" spans="1:13" x14ac:dyDescent="0.2">
      <c r="A78" s="211"/>
      <c r="B78" s="211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</row>
    <row r="79" spans="1:13" x14ac:dyDescent="0.2">
      <c r="A79" s="211"/>
      <c r="B79" s="211"/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</row>
    <row r="80" spans="1:13" x14ac:dyDescent="0.2">
      <c r="A80" s="211"/>
      <c r="B80" s="211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</row>
    <row r="81" spans="1:13" x14ac:dyDescent="0.2">
      <c r="A81" s="211"/>
      <c r="B81" s="211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</row>
    <row r="82" spans="1:13" x14ac:dyDescent="0.2">
      <c r="A82" s="211"/>
      <c r="B82" s="211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</row>
    <row r="83" spans="1:13" x14ac:dyDescent="0.2">
      <c r="A83" s="211"/>
      <c r="B83" s="211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</row>
    <row r="84" spans="1:13" x14ac:dyDescent="0.2">
      <c r="A84" s="211"/>
      <c r="B84" s="211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</row>
    <row r="85" spans="1:13" x14ac:dyDescent="0.2">
      <c r="A85" s="211"/>
      <c r="B85" s="211"/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</row>
    <row r="86" spans="1:13" x14ac:dyDescent="0.2">
      <c r="A86" s="211"/>
      <c r="B86" s="211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</row>
    <row r="87" spans="1:13" x14ac:dyDescent="0.2">
      <c r="A87" s="211"/>
      <c r="B87" s="211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</row>
    <row r="88" spans="1:13" x14ac:dyDescent="0.2">
      <c r="A88" s="211"/>
      <c r="B88" s="211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</row>
    <row r="89" spans="1:13" x14ac:dyDescent="0.2">
      <c r="A89" s="211"/>
      <c r="B89" s="211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</row>
    <row r="90" spans="1:13" x14ac:dyDescent="0.2">
      <c r="A90" s="211"/>
      <c r="B90" s="211"/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</row>
  </sheetData>
  <sheetProtection password="BB0A" sheet="1" objects="1" scenarios="1"/>
  <mergeCells count="223">
    <mergeCell ref="C58:M58"/>
    <mergeCell ref="C57:M57"/>
    <mergeCell ref="C59:M59"/>
    <mergeCell ref="C89:M89"/>
    <mergeCell ref="C90:M90"/>
    <mergeCell ref="C76:M76"/>
    <mergeCell ref="C88:M88"/>
    <mergeCell ref="C70:M70"/>
    <mergeCell ref="A72:E72"/>
    <mergeCell ref="C83:M83"/>
    <mergeCell ref="C84:M84"/>
    <mergeCell ref="C85:M85"/>
    <mergeCell ref="C86:M86"/>
    <mergeCell ref="C87:M87"/>
    <mergeCell ref="C77:M77"/>
    <mergeCell ref="C78:M78"/>
    <mergeCell ref="C79:M79"/>
    <mergeCell ref="C80:M80"/>
    <mergeCell ref="C73:M73"/>
    <mergeCell ref="C74:M74"/>
    <mergeCell ref="C81:M81"/>
    <mergeCell ref="C82:M82"/>
    <mergeCell ref="C75:M75"/>
    <mergeCell ref="C67:M67"/>
    <mergeCell ref="C68:M68"/>
    <mergeCell ref="C69:M69"/>
    <mergeCell ref="C65:M65"/>
    <mergeCell ref="C56:M56"/>
    <mergeCell ref="C21:M21"/>
    <mergeCell ref="C22:M22"/>
    <mergeCell ref="C23:M23"/>
    <mergeCell ref="C24:M24"/>
    <mergeCell ref="C29:M29"/>
    <mergeCell ref="C25:M25"/>
    <mergeCell ref="C26:M26"/>
    <mergeCell ref="C28:M28"/>
    <mergeCell ref="C38:M38"/>
    <mergeCell ref="C52:M52"/>
    <mergeCell ref="C50:M50"/>
    <mergeCell ref="C63:M63"/>
    <mergeCell ref="C64:M64"/>
    <mergeCell ref="C66:M66"/>
    <mergeCell ref="C61:M61"/>
    <mergeCell ref="C53:M53"/>
    <mergeCell ref="C54:M54"/>
    <mergeCell ref="C55:M55"/>
    <mergeCell ref="C60:M60"/>
    <mergeCell ref="BP29:BZ29"/>
    <mergeCell ref="C34:M34"/>
    <mergeCell ref="C35:M35"/>
    <mergeCell ref="C30:M30"/>
    <mergeCell ref="C31:M31"/>
    <mergeCell ref="C62:M62"/>
    <mergeCell ref="C39:M39"/>
    <mergeCell ref="C40:M40"/>
    <mergeCell ref="C47:M47"/>
    <mergeCell ref="C48:M48"/>
    <mergeCell ref="C36:M36"/>
    <mergeCell ref="C46:M46"/>
    <mergeCell ref="C44:M44"/>
    <mergeCell ref="C43:M43"/>
    <mergeCell ref="C49:M49"/>
    <mergeCell ref="C51:M51"/>
    <mergeCell ref="P30:Z30"/>
    <mergeCell ref="AC30:AM30"/>
    <mergeCell ref="AP30:AZ30"/>
    <mergeCell ref="C41:M41"/>
    <mergeCell ref="C33:M33"/>
    <mergeCell ref="C37:M37"/>
    <mergeCell ref="AC29:AM29"/>
    <mergeCell ref="BC29:BM29"/>
    <mergeCell ref="A2:E2"/>
    <mergeCell ref="C5:M5"/>
    <mergeCell ref="C6:M6"/>
    <mergeCell ref="C7:M7"/>
    <mergeCell ref="DC32:DM32"/>
    <mergeCell ref="A1:I1"/>
    <mergeCell ref="C3:M3"/>
    <mergeCell ref="C4:M4"/>
    <mergeCell ref="F2:I2"/>
    <mergeCell ref="P29:Z29"/>
    <mergeCell ref="CC29:CM29"/>
    <mergeCell ref="P31:Z31"/>
    <mergeCell ref="AC31:AM31"/>
    <mergeCell ref="AP31:AZ31"/>
    <mergeCell ref="P32:Z32"/>
    <mergeCell ref="AC32:AM32"/>
    <mergeCell ref="AP32:AZ32"/>
    <mergeCell ref="C18:M18"/>
    <mergeCell ref="C19:M19"/>
    <mergeCell ref="C20:M20"/>
    <mergeCell ref="DC29:DM29"/>
    <mergeCell ref="AP29:AZ29"/>
    <mergeCell ref="C14:M14"/>
    <mergeCell ref="C15:M15"/>
    <mergeCell ref="C8:M8"/>
    <mergeCell ref="C13:M13"/>
    <mergeCell ref="C9:M9"/>
    <mergeCell ref="C10:M10"/>
    <mergeCell ref="C11:M11"/>
    <mergeCell ref="C12:M12"/>
    <mergeCell ref="C16:M16"/>
    <mergeCell ref="C17:M17"/>
    <mergeCell ref="C27:M27"/>
    <mergeCell ref="BC30:BM30"/>
    <mergeCell ref="C32:M32"/>
    <mergeCell ref="BC31:BM31"/>
    <mergeCell ref="BC32:BM32"/>
    <mergeCell ref="BC39:BM39"/>
    <mergeCell ref="P40:Z40"/>
    <mergeCell ref="IC31:IM31"/>
    <mergeCell ref="IP31:IV31"/>
    <mergeCell ref="CP32:CZ32"/>
    <mergeCell ref="CP30:CZ30"/>
    <mergeCell ref="HP31:HZ31"/>
    <mergeCell ref="HP38:HZ38"/>
    <mergeCell ref="HP32:HZ32"/>
    <mergeCell ref="GP32:GZ32"/>
    <mergeCell ref="FC32:FM32"/>
    <mergeCell ref="HC31:HM31"/>
    <mergeCell ref="BP38:BZ38"/>
    <mergeCell ref="CC38:CM38"/>
    <mergeCell ref="HP39:HZ39"/>
    <mergeCell ref="DC31:DM31"/>
    <mergeCell ref="DP31:DZ31"/>
    <mergeCell ref="EC31:EM31"/>
    <mergeCell ref="EP31:EZ31"/>
    <mergeCell ref="DC38:DM38"/>
    <mergeCell ref="EC29:EM29"/>
    <mergeCell ref="EP29:EZ29"/>
    <mergeCell ref="FC29:FM29"/>
    <mergeCell ref="CP29:CZ29"/>
    <mergeCell ref="IC30:IM30"/>
    <mergeCell ref="IP30:IV30"/>
    <mergeCell ref="GP30:GZ30"/>
    <mergeCell ref="FP29:FZ29"/>
    <mergeCell ref="GC29:GM29"/>
    <mergeCell ref="GP29:GZ29"/>
    <mergeCell ref="HP29:HZ29"/>
    <mergeCell ref="IC29:IM29"/>
    <mergeCell ref="HC29:HM29"/>
    <mergeCell ref="HP30:HZ30"/>
    <mergeCell ref="IP29:IV29"/>
    <mergeCell ref="DP29:DZ29"/>
    <mergeCell ref="DC30:DM30"/>
    <mergeCell ref="DP30:DZ30"/>
    <mergeCell ref="GC30:GM30"/>
    <mergeCell ref="EC30:EM30"/>
    <mergeCell ref="HC30:HM30"/>
    <mergeCell ref="GC31:GM31"/>
    <mergeCell ref="GP31:GZ31"/>
    <mergeCell ref="EP32:EZ32"/>
    <mergeCell ref="BP32:BZ32"/>
    <mergeCell ref="BP30:BZ30"/>
    <mergeCell ref="EP30:EZ30"/>
    <mergeCell ref="DP32:DZ32"/>
    <mergeCell ref="EC32:EM32"/>
    <mergeCell ref="CP31:CZ31"/>
    <mergeCell ref="FP32:FZ32"/>
    <mergeCell ref="GC32:GM32"/>
    <mergeCell ref="BP31:BZ31"/>
    <mergeCell ref="CC31:CM31"/>
    <mergeCell ref="CC32:CM32"/>
    <mergeCell ref="CC30:CM30"/>
    <mergeCell ref="FC30:FM30"/>
    <mergeCell ref="FP30:FZ30"/>
    <mergeCell ref="FC31:FM31"/>
    <mergeCell ref="FP31:FZ31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9:Z39"/>
    <mergeCell ref="AC39:AM39"/>
    <mergeCell ref="AP39:AZ39"/>
    <mergeCell ref="IC38:IM38"/>
    <mergeCell ref="IP38:IV38"/>
    <mergeCell ref="CP38:CZ38"/>
    <mergeCell ref="BC38:BM38"/>
    <mergeCell ref="P38:Z38"/>
    <mergeCell ref="AC38:AM38"/>
    <mergeCell ref="DP38:DZ38"/>
    <mergeCell ref="EC38:EM38"/>
    <mergeCell ref="BP39:BZ39"/>
    <mergeCell ref="CC39:CM39"/>
    <mergeCell ref="IP39:IV39"/>
    <mergeCell ref="EP39:EZ39"/>
    <mergeCell ref="FC39:FM39"/>
    <mergeCell ref="FP39:FZ39"/>
    <mergeCell ref="GP39:GZ39"/>
    <mergeCell ref="IC39:IM39"/>
    <mergeCell ref="AP38:AZ38"/>
    <mergeCell ref="CP39:CZ39"/>
    <mergeCell ref="HC39:HM39"/>
    <mergeCell ref="DC39:DM39"/>
    <mergeCell ref="DP39:DZ39"/>
    <mergeCell ref="EC39:EM39"/>
    <mergeCell ref="GC39:GM39"/>
    <mergeCell ref="GC40:GM40"/>
    <mergeCell ref="GP40:GZ40"/>
    <mergeCell ref="HC40:HM40"/>
    <mergeCell ref="EC40:EM40"/>
    <mergeCell ref="DP40:DZ40"/>
    <mergeCell ref="AC40:AM40"/>
    <mergeCell ref="AP40:AZ40"/>
    <mergeCell ref="C42:M42"/>
    <mergeCell ref="IP40:IV40"/>
    <mergeCell ref="C45:M45"/>
    <mergeCell ref="HP40:HZ40"/>
    <mergeCell ref="IC40:IM40"/>
    <mergeCell ref="FC40:FM40"/>
    <mergeCell ref="FP40:FZ40"/>
    <mergeCell ref="CP40:CZ40"/>
    <mergeCell ref="CC40:CM40"/>
    <mergeCell ref="BC40:BM40"/>
    <mergeCell ref="BP40:B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2013-10-31T13:50:43Z</cp:lastPrinted>
  <dcterms:created xsi:type="dcterms:W3CDTF">1997-12-04T19:04:30Z</dcterms:created>
  <dcterms:modified xsi:type="dcterms:W3CDTF">2013-11-01T12:24:58Z</dcterms:modified>
</cp:coreProperties>
</file>