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F56" i="1"/>
  <c r="F498" i="1" l="1"/>
  <c r="F497" i="1"/>
  <c r="H154" i="1" l="1"/>
  <c r="H22" i="1"/>
  <c r="H13" i="1"/>
  <c r="J590" i="1"/>
  <c r="I590" i="1"/>
  <c r="H603" i="1"/>
  <c r="H590" i="1"/>
  <c r="J603" i="1"/>
  <c r="I603" i="1"/>
  <c r="G23" i="1" l="1"/>
  <c r="F464" i="1"/>
  <c r="H239" i="1"/>
  <c r="H221" i="1"/>
  <c r="G204" i="1"/>
  <c r="F204" i="1"/>
  <c r="H203" i="1"/>
  <c r="F203" i="1"/>
  <c r="H471" i="1" l="1"/>
  <c r="G471" i="1"/>
  <c r="G467" i="1"/>
  <c r="G458" i="1"/>
  <c r="G439" i="1"/>
  <c r="C37" i="10" l="1"/>
  <c r="F40" i="2" l="1"/>
  <c r="D39" i="2"/>
  <c r="G654" i="1"/>
  <c r="F47" i="2"/>
  <c r="E47" i="2"/>
  <c r="D47" i="2"/>
  <c r="C47" i="2"/>
  <c r="F46" i="2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09" i="2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C18" i="10" s="1"/>
  <c r="L222" i="1"/>
  <c r="L240" i="1"/>
  <c r="F14" i="13"/>
  <c r="G14" i="13"/>
  <c r="L206" i="1"/>
  <c r="C122" i="2" s="1"/>
  <c r="L224" i="1"/>
  <c r="L242" i="1"/>
  <c r="F15" i="13"/>
  <c r="G15" i="13"/>
  <c r="L207" i="1"/>
  <c r="G648" i="1" s="1"/>
  <c r="L225" i="1"/>
  <c r="G661" i="1" s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C61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I146" i="1"/>
  <c r="I161" i="1"/>
  <c r="C11" i="10"/>
  <c r="C12" i="10"/>
  <c r="C13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C22" i="2"/>
  <c r="D22" i="2"/>
  <c r="E22" i="2"/>
  <c r="F22" i="2"/>
  <c r="I448" i="1"/>
  <c r="J23" i="1" s="1"/>
  <c r="C23" i="2"/>
  <c r="C31" i="2" s="1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4" i="2" s="1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C119" i="2"/>
  <c r="E119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G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F460" i="1"/>
  <c r="G460" i="1"/>
  <c r="H460" i="1"/>
  <c r="G469" i="1"/>
  <c r="I469" i="1"/>
  <c r="J469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7" i="1" s="1"/>
  <c r="G646" i="1" s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9" i="1"/>
  <c r="G624" i="1"/>
  <c r="H627" i="1"/>
  <c r="H629" i="1"/>
  <c r="H630" i="1"/>
  <c r="H632" i="1"/>
  <c r="H634" i="1"/>
  <c r="H635" i="1"/>
  <c r="H636" i="1"/>
  <c r="H637" i="1"/>
  <c r="G638" i="1"/>
  <c r="H638" i="1"/>
  <c r="G639" i="1"/>
  <c r="H639" i="1"/>
  <c r="J639" i="1" s="1"/>
  <c r="G640" i="1"/>
  <c r="H640" i="1"/>
  <c r="G642" i="1"/>
  <c r="H642" i="1"/>
  <c r="G643" i="1"/>
  <c r="H643" i="1"/>
  <c r="G649" i="1"/>
  <c r="G650" i="1"/>
  <c r="J650" i="1" s="1"/>
  <c r="G651" i="1"/>
  <c r="H651" i="1"/>
  <c r="G652" i="1"/>
  <c r="H652" i="1"/>
  <c r="G653" i="1"/>
  <c r="H653" i="1"/>
  <c r="H654" i="1"/>
  <c r="J654" i="1" s="1"/>
  <c r="F191" i="1"/>
  <c r="L255" i="1"/>
  <c r="F31" i="2"/>
  <c r="C26" i="10"/>
  <c r="L327" i="1"/>
  <c r="L350" i="1"/>
  <c r="L289" i="1"/>
  <c r="A31" i="12"/>
  <c r="A40" i="12"/>
  <c r="G161" i="2"/>
  <c r="D61" i="2"/>
  <c r="D62" i="2" s="1"/>
  <c r="D18" i="13"/>
  <c r="C18" i="13" s="1"/>
  <c r="F102" i="2"/>
  <c r="D18" i="2"/>
  <c r="D17" i="13"/>
  <c r="C17" i="13" s="1"/>
  <c r="G158" i="2"/>
  <c r="C90" i="2"/>
  <c r="G80" i="2"/>
  <c r="F77" i="2"/>
  <c r="F80" i="2" s="1"/>
  <c r="F61" i="2"/>
  <c r="F62" i="2" s="1"/>
  <c r="D31" i="2"/>
  <c r="G156" i="2"/>
  <c r="F49" i="2"/>
  <c r="F50" i="2" s="1"/>
  <c r="F18" i="2"/>
  <c r="G162" i="2"/>
  <c r="E143" i="2"/>
  <c r="E102" i="2"/>
  <c r="C102" i="2"/>
  <c r="F90" i="2"/>
  <c r="E61" i="2"/>
  <c r="E62" i="2" s="1"/>
  <c r="G61" i="2"/>
  <c r="D29" i="13"/>
  <c r="C29" i="13" s="1"/>
  <c r="D19" i="13"/>
  <c r="C19" i="13" s="1"/>
  <c r="E13" i="13"/>
  <c r="C13" i="13" s="1"/>
  <c r="E77" i="2"/>
  <c r="E80" i="2" s="1"/>
  <c r="L426" i="1"/>
  <c r="H111" i="1"/>
  <c r="J640" i="1"/>
  <c r="J638" i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I475" i="1"/>
  <c r="H624" i="1" s="1"/>
  <c r="J624" i="1" s="1"/>
  <c r="G475" i="1"/>
  <c r="H622" i="1" s="1"/>
  <c r="G337" i="1"/>
  <c r="G351" i="1" s="1"/>
  <c r="J139" i="1"/>
  <c r="F570" i="1"/>
  <c r="I551" i="1"/>
  <c r="K548" i="1"/>
  <c r="K549" i="1"/>
  <c r="G22" i="2"/>
  <c r="K544" i="1"/>
  <c r="J551" i="1"/>
  <c r="H551" i="1"/>
  <c r="C29" i="10"/>
  <c r="H139" i="1"/>
  <c r="L392" i="1"/>
  <c r="F22" i="13"/>
  <c r="H570" i="1"/>
  <c r="L559" i="1"/>
  <c r="J544" i="1"/>
  <c r="H337" i="1"/>
  <c r="H351" i="1" s="1"/>
  <c r="F337" i="1"/>
  <c r="F351" i="1" s="1"/>
  <c r="H191" i="1"/>
  <c r="E127" i="2"/>
  <c r="F551" i="1"/>
  <c r="L308" i="1"/>
  <c r="E16" i="13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K499" i="1" l="1"/>
  <c r="G159" i="2"/>
  <c r="K502" i="1"/>
  <c r="J648" i="1"/>
  <c r="I256" i="1"/>
  <c r="I270" i="1" s="1"/>
  <c r="J256" i="1"/>
  <c r="J270" i="1" s="1"/>
  <c r="G256" i="1"/>
  <c r="G270" i="1" s="1"/>
  <c r="F256" i="1"/>
  <c r="F270" i="1" s="1"/>
  <c r="E50" i="2"/>
  <c r="I459" i="1"/>
  <c r="I460" i="1" s="1"/>
  <c r="H641" i="1" s="1"/>
  <c r="J641" i="1" s="1"/>
  <c r="J337" i="1"/>
  <c r="J351" i="1" s="1"/>
  <c r="H25" i="13"/>
  <c r="H33" i="13" s="1"/>
  <c r="K270" i="1"/>
  <c r="L228" i="1"/>
  <c r="G659" i="1" s="1"/>
  <c r="G663" i="1" s="1"/>
  <c r="G666" i="1" s="1"/>
  <c r="D6" i="13"/>
  <c r="C6" i="13" s="1"/>
  <c r="D15" i="13"/>
  <c r="C15" i="13" s="1"/>
  <c r="F661" i="1"/>
  <c r="I661" i="1" s="1"/>
  <c r="C123" i="2"/>
  <c r="D14" i="13"/>
  <c r="C14" i="13" s="1"/>
  <c r="H51" i="1"/>
  <c r="H618" i="1" s="1"/>
  <c r="J618" i="1" s="1"/>
  <c r="G617" i="1"/>
  <c r="C69" i="2"/>
  <c r="C80" i="2" s="1"/>
  <c r="G644" i="1"/>
  <c r="J644" i="1" s="1"/>
  <c r="J633" i="1"/>
  <c r="L361" i="1"/>
  <c r="C27" i="10" s="1"/>
  <c r="H660" i="1"/>
  <c r="I660" i="1" s="1"/>
  <c r="D144" i="2"/>
  <c r="E144" i="2"/>
  <c r="G623" i="1"/>
  <c r="C117" i="2"/>
  <c r="C15" i="10"/>
  <c r="D12" i="13"/>
  <c r="C12" i="13" s="1"/>
  <c r="C118" i="2"/>
  <c r="C120" i="2"/>
  <c r="E8" i="13"/>
  <c r="C8" i="13" s="1"/>
  <c r="D7" i="13"/>
  <c r="C7" i="13" s="1"/>
  <c r="F49" i="1"/>
  <c r="C48" i="2" s="1"/>
  <c r="C49" i="2" s="1"/>
  <c r="C50" i="2" s="1"/>
  <c r="C18" i="2"/>
  <c r="C25" i="13"/>
  <c r="C32" i="10"/>
  <c r="C130" i="2"/>
  <c r="H646" i="1"/>
  <c r="J646" i="1" s="1"/>
  <c r="C21" i="10"/>
  <c r="H256" i="1"/>
  <c r="H270" i="1" s="1"/>
  <c r="C108" i="2"/>
  <c r="C114" i="2" s="1"/>
  <c r="L246" i="1"/>
  <c r="H659" i="1" s="1"/>
  <c r="C10" i="10"/>
  <c r="D5" i="13"/>
  <c r="C5" i="13" s="1"/>
  <c r="L210" i="1"/>
  <c r="C35" i="10"/>
  <c r="F111" i="1"/>
  <c r="C62" i="2"/>
  <c r="G616" i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168" i="1"/>
  <c r="C39" i="10" s="1"/>
  <c r="G139" i="1"/>
  <c r="F139" i="1"/>
  <c r="G62" i="2"/>
  <c r="G103" i="2" s="1"/>
  <c r="G42" i="2"/>
  <c r="J50" i="1"/>
  <c r="G16" i="2"/>
  <c r="J19" i="1"/>
  <c r="G620" i="1" s="1"/>
  <c r="F33" i="13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G570" i="1"/>
  <c r="I433" i="1"/>
  <c r="G433" i="1"/>
  <c r="I662" i="1"/>
  <c r="G634" i="1"/>
  <c r="J634" i="1" s="1"/>
  <c r="C103" i="2" l="1"/>
  <c r="G628" i="1"/>
  <c r="H467" i="1"/>
  <c r="C143" i="2"/>
  <c r="E33" i="13"/>
  <c r="D35" i="13" s="1"/>
  <c r="D42" i="2"/>
  <c r="D49" i="2" s="1"/>
  <c r="D50" i="2" s="1"/>
  <c r="G50" i="1"/>
  <c r="C36" i="10"/>
  <c r="F192" i="1"/>
  <c r="H663" i="1"/>
  <c r="H666" i="1" s="1"/>
  <c r="H645" i="1"/>
  <c r="J645" i="1" s="1"/>
  <c r="C127" i="2"/>
  <c r="C144" i="2" s="1"/>
  <c r="F50" i="1"/>
  <c r="F51" i="1" s="1"/>
  <c r="H616" i="1" s="1"/>
  <c r="J616" i="1" s="1"/>
  <c r="C28" i="10"/>
  <c r="D24" i="10" s="1"/>
  <c r="L256" i="1"/>
  <c r="L270" i="1" s="1"/>
  <c r="G671" i="1"/>
  <c r="C5" i="10" s="1"/>
  <c r="F659" i="1"/>
  <c r="F663" i="1" s="1"/>
  <c r="F671" i="1" s="1"/>
  <c r="C4" i="10" s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G626" i="1" l="1"/>
  <c r="F467" i="1"/>
  <c r="H469" i="1"/>
  <c r="H475" i="1" s="1"/>
  <c r="H623" i="1" s="1"/>
  <c r="J623" i="1" s="1"/>
  <c r="H628" i="1"/>
  <c r="J628" i="1" s="1"/>
  <c r="G631" i="1"/>
  <c r="F471" i="1"/>
  <c r="G622" i="1"/>
  <c r="J622" i="1" s="1"/>
  <c r="G51" i="1"/>
  <c r="H617" i="1" s="1"/>
  <c r="J617" i="1" s="1"/>
  <c r="H671" i="1"/>
  <c r="C6" i="10" s="1"/>
  <c r="G621" i="1"/>
  <c r="D15" i="10"/>
  <c r="D11" i="10"/>
  <c r="D19" i="10"/>
  <c r="D10" i="10"/>
  <c r="D16" i="10"/>
  <c r="D20" i="10"/>
  <c r="C30" i="10"/>
  <c r="D23" i="10"/>
  <c r="D13" i="10"/>
  <c r="D21" i="10"/>
  <c r="D26" i="10"/>
  <c r="D25" i="10"/>
  <c r="D22" i="10"/>
  <c r="D27" i="10"/>
  <c r="D18" i="10"/>
  <c r="D17" i="10"/>
  <c r="D12" i="10"/>
  <c r="F666" i="1"/>
  <c r="I659" i="1"/>
  <c r="I663" i="1" s="1"/>
  <c r="I671" i="1" s="1"/>
  <c r="C7" i="10" s="1"/>
  <c r="C41" i="10"/>
  <c r="D38" i="10" s="1"/>
  <c r="F469" i="1" l="1"/>
  <c r="H626" i="1"/>
  <c r="J626" i="1"/>
  <c r="H631" i="1"/>
  <c r="F473" i="1"/>
  <c r="F475" i="1" s="1"/>
  <c r="H621" i="1" s="1"/>
  <c r="J621" i="1" s="1"/>
  <c r="D28" i="10"/>
  <c r="I666" i="1"/>
  <c r="D37" i="10"/>
  <c r="D36" i="10"/>
  <c r="D35" i="10"/>
  <c r="D40" i="10"/>
  <c r="D39" i="10"/>
  <c r="H655" i="1" l="1"/>
  <c r="J631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<sst xmlns="http://schemas.openxmlformats.org/spreadsheetml/2006/main" count="3946" uniqueCount="912">
  <si>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</si>
  <si>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</si>
  <si>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</si>
  <si>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</si>
  <si>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</si>
  <si>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</si>
  <si>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</si>
  <si>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</si>
  <si>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</si>
  <si>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</si>
  <si>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</si>
  <si>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</si>
  <si>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</si>
  <si>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</si>
  <si>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</si>
  <si>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</si>
  <si>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</si>
  <si>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</si>
  <si>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</si>
  <si>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</si>
  <si>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</si>
  <si>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</si>
  <si>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</si>
  <si>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</si>
  <si>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</si>
  <si>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</si>
  <si>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</si>
  <si>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</si>
  <si>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</si>
  <si>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</si>
  <si>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</si>
  <si>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</si>
  <si>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</si>
  <si>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</si>
  <si>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</si>
  <si>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</si>
  <si>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</si>
  <si>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</si>
  <si>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</si>
  <si>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</si>
  <si>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</si>
  <si>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</si>
  <si>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</si>
  <si>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</si>
  <si>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</si>
  <si>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</si>
  <si>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</si>
  <si>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</si>
  <si>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</si>
  <si>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</si>
  <si>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</si>
  <si>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</si>
  <si>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</si>
  <si>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</si>
  <si>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</si>
  <si>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</si>
  <si>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</si>
  <si>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</si>
  <si>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</si>
  <si>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</si>
  <si>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</si>
  <si>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</si>
  <si>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</si>
  <si>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</si>
  <si>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</si>
  <si>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</si>
  <si>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</si>
  <si>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</si>
  <si>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</si>
  <si>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</si>
  <si>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</si>
  <si>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</si>
  <si>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</si>
  <si>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</si>
  <si>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</si>
  <si>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</si>
  <si>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</si>
  <si>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</si>
  <si>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</si>
  <si>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</si>
  <si>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</si>
  <si>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</si>
  <si>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</si>
  <si>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</si>
  <si>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</si>
  <si>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</si>
  <si>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</si>
  <si>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</si>
  <si>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</si>
  <si>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</si>
  <si>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</si>
  <si>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</si>
  <si>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</si>
  <si>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</si>
  <si>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</si>
  <si>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</si>
  <si>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</si>
  <si>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</si>
  <si>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</si>
  <si>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</si>
  <si>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</si>
  <si>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</si>
  <si>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</si>
  <si>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</si>
  <si>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</si>
  <si>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</si>
  <si>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</si>
  <si>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</si>
  <si>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</si>
  <si>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</si>
  <si>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</si>
  <si>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</si>
  <si>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</si>
  <si>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</si>
  <si>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</si>
  <si>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</si>
  <si>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</si>
  <si>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</si>
  <si>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</si>
  <si>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</si>
  <si>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</si>
  <si>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</si>
  <si>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</si>
  <si>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</si>
  <si>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</si>
  <si>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</si>
  <si>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</si>
  <si>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</si>
  <si>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</si>
  <si>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</si>
  <si>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</si>
  <si>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</si>
  <si>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</si>
  <si>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</si>
  <si>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</si>
  <si>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</si>
  <si>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</si>
  <si>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</si>
  <si>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</si>
  <si>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</si>
  <si>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</si>
  <si>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</si>
  <si>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</si>
  <si>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</si>
  <si>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</si>
  <si>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</si>
  <si>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</si>
  <si>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</si>
  <si>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</si>
  <si>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</si>
  <si>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</si>
  <si>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</si>
  <si>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</si>
  <si>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</si>
  <si>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</si>
  <si>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</si>
  <si>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</si>
  <si>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</si>
  <si>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</si>
  <si>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</si>
  <si>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</si>
  <si>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</si>
  <si>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</si>
  <si>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</si>
  <si>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</si>
  <si>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</si>
  <si>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</si>
  <si>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</si>
  <si>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</si>
  <si>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</si>
  <si>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</si>
  <si>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</si>
  <si>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</si>
  <si>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</si>
  <si>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</si>
  <si>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</si>
  <si>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</si>
  <si>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</si>
  <si>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</si>
  <si>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</si>
  <si>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</si>
  <si>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</si>
  <si>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</si>
  <si>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</si>
  <si>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</si>
  <si>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</si>
  <si>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</si>
  <si>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</si>
  <si>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</si>
  <si>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</si>
  <si>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</si>
  <si>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</si>
  <si>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</si>
  <si>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</si>
  <si>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</si>
  <si>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</si>
  <si>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</si>
  <si>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</si>
  <si>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</si>
  <si>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</si>
  <si>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</si>
  <si>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</si>
  <si>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</si>
  <si>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</si>
  <si>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</si>
  <si>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</si>
  <si>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</si>
  <si>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</si>
  <si>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</si>
  <si>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</si>
  <si>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</si>
  <si>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</si>
  <si>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</si>
  <si>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</si>
  <si>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</si>
  <si>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</si>
  <si>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</si>
  <si>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</si>
  <si>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</si>
  <si>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</si>
  <si>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</si>
  <si>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</si>
  <si>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</si>
  <si>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</si>
  <si>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</si>
  <si>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</si>
  <si>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</si>
  <si>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</si>
  <si>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</si>
  <si>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</si>
  <si>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</si>
  <si>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</si>
  <si>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</si>
  <si>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</si>
  <si>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</si>
  <si>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</si>
  <si>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</si>
  <si>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</si>
  <si>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</si>
  <si>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</si>
  <si>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</si>
  <si>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</si>
  <si>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</si>
  <si>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</si>
  <si>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</si>
  <si>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</si>
  <si>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</si>
  <si>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</si>
  <si>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</si>
  <si>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</si>
  <si>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</si>
  <si>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</si>
  <si>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</si>
  <si>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</si>
  <si>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</si>
  <si>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</si>
  <si>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</si>
  <si>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</si>
  <si>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</si>
  <si>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</si>
  <si>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</si>
  <si>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</si>
  <si>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</si>
  <si>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</si>
  <si>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</si>
  <si>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</si>
  <si>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</si>
  <si>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</si>
  <si>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</si>
  <si>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</si>
  <si>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</si>
  <si>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</si>
  <si>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</si>
  <si>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</si>
  <si>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</si>
  <si>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</si>
  <si>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</si>
  <si>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</si>
  <si>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</si>
  <si>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</si>
  <si>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</si>
  <si>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</si>
  <si>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</si>
  <si>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</si>
  <si>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</si>
  <si>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</si>
  <si>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</si>
  <si>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</si>
  <si>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</si>
  <si>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</si>
  <si>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</si>
  <si>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</si>
  <si>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</si>
  <si>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</si>
  <si>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</si>
  <si>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</si>
  <si>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</si>
  <si>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</si>
  <si>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</si>
  <si>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</si>
  <si>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</si>
  <si>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</si>
  <si>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</si>
  <si>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</si>
  <si>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</si>
  <si>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</si>
  <si>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</si>
  <si>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</si>
  <si>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</si>
  <si>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</si>
  <si>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</si>
  <si>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</si>
  <si>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</si>
  <si>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</si>
  <si>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</si>
  <si>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</si>
  <si>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</si>
  <si>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</si>
  <si>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</si>
  <si>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</si>
  <si>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</si>
  <si>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</si>
  <si>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</si>
  <si>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</si>
  <si>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</si>
  <si>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</si>
  <si>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</si>
  <si>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</si>
  <si>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</si>
  <si>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</si>
  <si>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</si>
  <si>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</si>
  <si>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</si>
  <si>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</si>
  <si>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</si>
  <si>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</si>
  <si>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</si>
  <si>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</si>
  <si>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</si>
  <si>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</si>
  <si>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</si>
  <si>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</si>
  <si>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</si>
  <si>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</si>
  <si>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</si>
  <si>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</si>
  <si>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</si>
  <si>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</si>
  <si>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</si>
  <si>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</si>
  <si>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</si>
  <si>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</si>
  <si>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</si>
  <si>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</si>
  <si>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</si>
  <si>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</si>
  <si>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</si>
  <si>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</si>
  <si>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</si>
  <si>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</si>
  <si>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</si>
  <si>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</si>
  <si>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</si>
  <si>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</si>
  <si>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</si>
  <si>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</si>
  <si>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</si>
  <si>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</si>
  <si>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</si>
  <si>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</si>
  <si>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</si>
  <si>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</si>
  <si>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</si>
  <si>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</si>
  <si>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</si>
  <si>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</si>
  <si>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</si>
  <si>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</si>
  <si>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</si>
  <si>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</si>
  <si>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</si>
  <si>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</si>
  <si>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</si>
  <si>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</si>
  <si>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</si>
  <si>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</si>
  <si>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</si>
  <si>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</si>
  <si>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</si>
  <si>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</si>
  <si>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</si>
  <si>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</si>
  <si>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</si>
  <si>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</si>
  <si>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</si>
  <si>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</si>
  <si>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</si>
  <si>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</si>
  <si>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</si>
  <si>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</si>
  <si>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</si>
  <si>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</si>
  <si>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</si>
  <si>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</si>
  <si>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</si>
  <si>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</si>
  <si>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</si>
  <si>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</si>
  <si>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</si>
  <si>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</si>
  <si>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</si>
  <si>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</si>
  <si>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</si>
  <si>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</si>
  <si>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</si>
  <si>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</si>
  <si>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</si>
  <si>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</si>
  <si>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</si>
  <si>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</si>
  <si>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</si>
  <si>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</si>
  <si>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</si>
  <si>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</si>
  <si>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</si>
  <si>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</si>
  <si>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</si>
  <si>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</si>
  <si>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</si>
  <si>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</si>
  <si>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</si>
  <si>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</si>
  <si>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</si>
  <si>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</si>
  <si>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</si>
  <si>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</si>
  <si>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</si>
  <si>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</si>
  <si>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</si>
  <si>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</si>
  <si>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</si>
  <si>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</si>
  <si>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</si>
  <si>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</si>
  <si>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</si>
  <si>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</si>
  <si>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</si>
  <si>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</si>
  <si>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</si>
  <si>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</si>
  <si>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</si>
  <si>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</si>
  <si>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</si>
  <si>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</si>
  <si>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</si>
  <si>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</si>
  <si>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</si>
  <si>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</si>
  <si>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</si>
  <si>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</si>
  <si>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</si>
  <si>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</si>
  <si>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</si>
  <si>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</si>
  <si>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</si>
  <si>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</si>
  <si>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</si>
  <si>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</si>
  <si>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</si>
  <si>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</si>
  <si>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</si>
  <si>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</si>
  <si>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</si>
  <si>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</si>
  <si>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</si>
  <si>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</si>
  <si>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</si>
  <si>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</si>
  <si>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</si>
  <si>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</si>
  <si>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</si>
  <si>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</si>
  <si>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</si>
  <si>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</si>
  <si>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</si>
  <si>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</si>
  <si>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</si>
  <si>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</si>
  <si>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</si>
  <si>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</si>
  <si>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</si>
  <si>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</si>
  <si>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</si>
  <si>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</si>
  <si>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</si>
  <si>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</si>
  <si>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</si>
  <si>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</si>
  <si>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</si>
  <si>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</si>
  <si>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</si>
  <si>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</si>
  <si>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</si>
  <si>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</si>
  <si>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</si>
  <si>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</si>
  <si>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</si>
  <si>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</si>
  <si>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</si>
  <si>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</si>
  <si>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</si>
  <si>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</si>
  <si>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</si>
  <si>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</si>
  <si>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</si>
  <si>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</si>
  <si>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</si>
  <si>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</si>
  <si>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</si>
  <si>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</si>
  <si>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</si>
  <si>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</si>
  <si>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</si>
  <si>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</si>
  <si>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</si>
  <si>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</si>
  <si>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</si>
  <si>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</si>
  <si>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</si>
  <si>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</si>
  <si>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</si>
  <si>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</si>
  <si>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</si>
  <si>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</si>
  <si>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</si>
  <si>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</si>
  <si>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</si>
  <si>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</si>
  <si>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</si>
  <si>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</si>
  <si>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</si>
  <si>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</si>
  <si>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</si>
  <si>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</si>
  <si>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</si>
  <si>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</si>
  <si>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</si>
  <si>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</si>
  <si>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</si>
  <si>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</si>
  <si>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</si>
  <si>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</si>
  <si>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</si>
  <si>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</si>
  <si>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</si>
  <si>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</si>
  <si>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</si>
  <si>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</si>
  <si>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</si>
  <si>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</si>
  <si>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</si>
  <si>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</si>
  <si>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</si>
  <si>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</si>
  <si>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</si>
  <si>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</si>
  <si>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</si>
  <si>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</si>
  <si>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</si>
  <si>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</si>
  <si>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</si>
  <si>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</si>
  <si>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</si>
  <si>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</si>
  <si>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</si>
  <si>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</si>
  <si>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</si>
  <si>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</si>
  <si>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</si>
  <si>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</si>
  <si>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</si>
  <si>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</si>
  <si>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</si>
  <si>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</si>
  <si>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</si>
  <si>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</si>
  <si>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</si>
  <si>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</si>
  <si>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</si>
  <si>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</si>
  <si>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</si>
  <si>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</si>
  <si>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</si>
  <si>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</si>
  <si>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</si>
  <si>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</si>
  <si>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</si>
  <si>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</si>
  <si>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</si>
  <si>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</si>
  <si>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</si>
  <si>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</si>
  <si>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</si>
  <si>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</si>
  <si>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</si>
  <si>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</si>
  <si>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</si>
  <si>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</si>
  <si>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</si>
  <si>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</si>
  <si>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</si>
  <si>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</si>
  <si>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</si>
  <si>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</si>
  <si>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</si>
  <si>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</si>
  <si>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</si>
  <si>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</si>
  <si>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</si>
  <si>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</si>
  <si>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</si>
  <si>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</si>
  <si>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</si>
  <si>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</si>
  <si>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</si>
  <si>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</si>
  <si>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</si>
  <si>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</si>
  <si>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</si>
  <si>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</si>
  <si>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</si>
  <si>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</si>
  <si>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</si>
  <si>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</si>
  <si>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</si>
  <si>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</si>
  <si>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</si>
  <si>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</si>
  <si>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</si>
  <si>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</si>
  <si>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</si>
  <si>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</si>
  <si>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</si>
  <si>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</si>
  <si>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</si>
  <si>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</si>
  <si>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</si>
  <si>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</si>
  <si>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</si>
  <si>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</si>
  <si>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</si>
  <si>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</si>
  <si>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</si>
  <si>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</si>
  <si>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</si>
  <si>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</si>
  <si>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</si>
  <si>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</si>
  <si>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</si>
  <si>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</si>
  <si>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</si>
  <si>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</si>
  <si>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</si>
  <si>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</si>
  <si>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</si>
  <si>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</si>
  <si>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</si>
  <si>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</si>
  <si>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</si>
  <si>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</si>
  <si>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</si>
  <si>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</si>
  <si>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</si>
  <si>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</si>
  <si>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</si>
  <si>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</si>
  <si>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</si>
  <si>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</si>
  <si>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</si>
  <si>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</si>
  <si>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</si>
  <si>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</si>
  <si>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</si>
  <si>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</si>
  <si>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</si>
  <si>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</si>
  <si>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</si>
  <si>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</si>
  <si>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</si>
  <si>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</si>
  <si>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</si>
  <si>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</si>
  <si>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</si>
  <si>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</si>
  <si>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</si>
  <si>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</si>
  <si>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</si>
  <si>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</si>
  <si>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</si>
  <si>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</si>
  <si>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</si>
  <si>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</si>
  <si>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</si>
  <si>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</si>
  <si>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</si>
  <si>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</si>
  <si>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</si>
  <si>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</si>
  <si>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</si>
  <si>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</si>
  <si>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</si>
  <si>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</si>
  <si>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</si>
  <si>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</si>
  <si>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</si>
  <si>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</si>
  <si>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</si>
  <si>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</si>
  <si>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</si>
  <si>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</si>
  <si>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</si>
  <si>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</si>
  <si>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</si>
  <si>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</si>
  <si>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</si>
  <si>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</si>
  <si>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</si>
  <si>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</si>
  <si>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</si>
  <si>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</si>
  <si>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</si>
  <si>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</si>
  <si>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</si>
  <si>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</si>
  <si>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</si>
  <si>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</si>
  <si>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</si>
  <si>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</si>
  <si>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</si>
  <si>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</si>
  <si>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</si>
  <si>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</si>
  <si>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</si>
  <si>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</si>
  <si>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</si>
  <si>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</si>
  <si>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</si>
  <si>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</si>
  <si>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</si>
  <si>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</si>
  <si>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</si>
  <si>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</si>
  <si>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</si>
  <si>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</si>
  <si>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</si>
  <si>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</si>
  <si>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</si>
  <si>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</si>
  <si>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</si>
  <si>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</si>
  <si>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</si>
  <si>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</si>
  <si>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</si>
  <si>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</si>
  <si>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</si>
  <si>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</si>
  <si>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</si>
  <si>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</si>
  <si>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</si>
  <si>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</si>
  <si>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</si>
  <si>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</si>
  <si>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</si>
  <si>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</si>
  <si>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</si>
  <si>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</si>
  <si>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</si>
  <si>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</si>
  <si>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</si>
  <si>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</si>
  <si>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</si>
  <si>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</si>
  <si>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</si>
  <si>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</si>
  <si>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</si>
  <si>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</si>
  <si>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</si>
  <si>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</si>
  <si>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</si>
  <si>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</si>
  <si>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</si>
  <si>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</si>
  <si>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</si>
  <si>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</si>
  <si>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</si>
  <si>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</si>
  <si>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</si>
  <si>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</si>
  <si>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</si>
  <si>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</si>
  <si>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</si>
  <si>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</si>
  <si>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</si>
  <si>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</si>
  <si>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</si>
  <si>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</si>
  <si>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</si>
  <si>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</si>
  <si>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</si>
  <si>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</si>
  <si>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</si>
  <si>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</si>
  <si>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</si>
  <si>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</si>
  <si>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</si>
  <si>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</si>
  <si>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</si>
  <si>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</si>
  <si>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</si>
  <si>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</si>
  <si>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</si>
  <si>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</si>
  <si>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</si>
  <si>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</si>
  <si>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</si>
  <si>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</si>
  <si>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</si>
  <si>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</si>
  <si>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</si>
  <si>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</si>
  <si>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</si>
  <si>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</si>
  <si>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</si>
  <si>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</si>
  <si>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</si>
  <si>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</si>
  <si>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</si>
  <si>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</si>
  <si>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</si>
  <si>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</si>
  <si>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</si>
  <si>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</si>
  <si>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</si>
  <si>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</si>
  <si>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</si>
  <si>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</si>
  <si>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</si>
  <si>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</si>
  <si>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</si>
  <si>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</si>
  <si>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</si>
  <si>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</si>
  <si>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</si>
  <si>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</si>
  <si>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</si>
  <si>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</si>
  <si>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</si>
  <si>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</si>
  <si>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</si>
  <si>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</si>
  <si>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</si>
  <si>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</si>
  <si>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</si>
  <si>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</si>
  <si>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</si>
  <si>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</si>
  <si>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</si>
  <si>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</si>
  <si>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</si>
  <si>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</si>
  <si>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</si>
  <si>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</si>
  <si>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</si>
  <si>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</si>
  <si>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</si>
  <si>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</si>
  <si>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</si>
  <si>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</si>
  <si>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</si>
  <si>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</si>
  <si>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</si>
  <si>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</si>
  <si>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</si>
  <si>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</si>
  <si>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</si>
  <si>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</si>
  <si>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</si>
  <si>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</si>
  <si>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</si>
  <si>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</si>
  <si>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</si>
  <si>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</si>
  <si>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</si>
  <si>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</si>
  <si>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</si>
  <si>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</si>
  <si>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</si>
  <si>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</si>
  <si>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</si>
  <si>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</si>
  <si>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</si>
  <si>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</si>
  <si>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</si>
  <si>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</si>
  <si>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</si>
  <si>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</si>
  <si>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</si>
  <si>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</si>
  <si>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</si>
  <si>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WASHINGTON</t>
  </si>
  <si>
    <t>08/01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</si>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</sst>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G669" sqref="G669: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551</v>
      </c>
      <c r="C2" s="21">
        <v>551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216227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187740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21576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11208</v>
      </c>
      <c r="H13" s="18">
        <f>10203+7901</f>
        <v>18104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237803</v>
      </c>
      <c r="G19" s="41">
        <f>SUM(G9:G18)</f>
        <v>11208</v>
      </c>
      <c r="H19" s="41">
        <f>SUM(H9:H18)</f>
        <v>18104</v>
      </c>
      <c r="I19" s="41">
        <f>SUM(I9:I18)</f>
        <v>0</v>
      </c>
      <c r="J19" s="41">
        <f>SUM(J9:J18)</f>
        <v>187740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18104</f>
        <v>18104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f>11208-58</f>
        <v>11150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8511</v>
      </c>
      <c r="G24" s="18"/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58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8511</v>
      </c>
      <c r="G32" s="41">
        <f>SUM(G22:G31)</f>
        <v>11208</v>
      </c>
      <c r="H32" s="41">
        <f>SUM(H22:H31)</f>
        <v>18104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40000</v>
      </c>
      <c r="G47" s="18"/>
      <c r="H47" s="18"/>
      <c r="I47" s="18"/>
      <c r="J47" s="13">
        <f>SUM(I458)</f>
        <v>187740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6990</v>
      </c>
      <c r="G48" s="18">
        <v>0</v>
      </c>
      <c r="H48" s="18">
        <v>0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F19-F32-F47-F48</f>
        <v>182302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229292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187740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237803</v>
      </c>
      <c r="G51" s="41">
        <f>G50+G32</f>
        <v>11208</v>
      </c>
      <c r="H51" s="41">
        <f>H50+H32</f>
        <v>18104</v>
      </c>
      <c r="I51" s="41">
        <f>I50+I32</f>
        <v>0</v>
      </c>
      <c r="J51" s="41">
        <f>J50+J32</f>
        <v>187740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1625740-35891</f>
        <v>1589849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1589849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22282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26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22308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7848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7848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1612157</v>
      </c>
      <c r="G111" s="41">
        <f>G59+G110</f>
        <v>7848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94456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523251+35891</f>
        <v>559142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653598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19921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325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19921</v>
      </c>
      <c r="G135" s="41">
        <f>SUM(G122:G134)</f>
        <v>325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673519</v>
      </c>
      <c r="G139" s="41">
        <f>G120+SUM(G135:G136)</f>
        <v>325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31125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26834+7901</f>
        <v>34735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10537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9652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9652</v>
      </c>
      <c r="G161" s="41">
        <f>SUM(G149:G160)</f>
        <v>10537</v>
      </c>
      <c r="H161" s="41">
        <f>SUM(H149:H160)</f>
        <v>65860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9652</v>
      </c>
      <c r="G168" s="41">
        <f>G146+G161+SUM(G162:G167)</f>
        <v>10537</v>
      </c>
      <c r="H168" s="41">
        <f>H146+H161+SUM(H162:H167)</f>
        <v>65860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7998</v>
      </c>
      <c r="H178" s="18"/>
      <c r="I178" s="18"/>
      <c r="J178" s="18">
        <v>40000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7998</v>
      </c>
      <c r="H182" s="41">
        <f>SUM(H178:H181)</f>
        <v>0</v>
      </c>
      <c r="I182" s="41">
        <f>SUM(I178:I181)</f>
        <v>0</v>
      </c>
      <c r="J182" s="41">
        <f>SUM(J178:J181)</f>
        <v>40000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7998</v>
      </c>
      <c r="H191" s="41">
        <f>+H182+SUM(H187:H190)</f>
        <v>0</v>
      </c>
      <c r="I191" s="41">
        <f>I176+I182+SUM(I187:I190)</f>
        <v>0</v>
      </c>
      <c r="J191" s="41">
        <f>J182</f>
        <v>40000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2295328</v>
      </c>
      <c r="G192" s="47">
        <f>G111+G139+G168+G191</f>
        <v>26708</v>
      </c>
      <c r="H192" s="47">
        <f>H111+H139+H168+H191</f>
        <v>65860</v>
      </c>
      <c r="I192" s="47">
        <f>I111+I139+I168+I191</f>
        <v>0</v>
      </c>
      <c r="J192" s="47">
        <f>J111+J139+J191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268418</v>
      </c>
      <c r="G196" s="18">
        <v>103405</v>
      </c>
      <c r="H196" s="18">
        <v>14707</v>
      </c>
      <c r="I196" s="18">
        <v>11972</v>
      </c>
      <c r="J196" s="18">
        <v>8966</v>
      </c>
      <c r="K196" s="18">
        <v>1661</v>
      </c>
      <c r="L196" s="19">
        <f>SUM(F196:K196)</f>
        <v>409129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75260</v>
      </c>
      <c r="G197" s="18">
        <v>13044</v>
      </c>
      <c r="H197" s="18">
        <v>0</v>
      </c>
      <c r="I197" s="18">
        <v>492</v>
      </c>
      <c r="J197" s="18">
        <v>0</v>
      </c>
      <c r="K197" s="18">
        <v>0</v>
      </c>
      <c r="L197" s="19">
        <f>SUM(F197:K197)</f>
        <v>88796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21604</v>
      </c>
      <c r="G201" s="18">
        <v>1969</v>
      </c>
      <c r="H201" s="18">
        <v>30945</v>
      </c>
      <c r="I201" s="18">
        <v>966</v>
      </c>
      <c r="J201" s="18">
        <v>0</v>
      </c>
      <c r="K201" s="18">
        <v>0</v>
      </c>
      <c r="L201" s="19">
        <f t="shared" ref="L201:L207" si="0">SUM(F201:K201)</f>
        <v>55484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2022</v>
      </c>
      <c r="G202" s="18">
        <v>6735</v>
      </c>
      <c r="H202" s="18"/>
      <c r="I202" s="18">
        <v>869</v>
      </c>
      <c r="J202" s="18"/>
      <c r="K202" s="18"/>
      <c r="L202" s="19">
        <f t="shared" si="0"/>
        <v>9626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11533-10347</f>
        <v>1186</v>
      </c>
      <c r="G203" s="18">
        <v>2008</v>
      </c>
      <c r="H203" s="18">
        <f>56414+519</f>
        <v>56933</v>
      </c>
      <c r="I203" s="18">
        <v>124</v>
      </c>
      <c r="J203" s="18"/>
      <c r="K203" s="18">
        <v>1987</v>
      </c>
      <c r="L203" s="19">
        <f t="shared" si="0"/>
        <v>62238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22575+28350</f>
        <v>50925</v>
      </c>
      <c r="G204" s="18">
        <f>1975+2169+3204</f>
        <v>7348</v>
      </c>
      <c r="H204" s="18"/>
      <c r="I204" s="18">
        <v>900</v>
      </c>
      <c r="J204" s="18"/>
      <c r="K204" s="18"/>
      <c r="L204" s="19">
        <f t="shared" si="0"/>
        <v>59173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41444</v>
      </c>
      <c r="G206" s="18">
        <v>6839</v>
      </c>
      <c r="H206" s="18">
        <v>50144</v>
      </c>
      <c r="I206" s="18">
        <v>36216</v>
      </c>
      <c r="J206" s="18"/>
      <c r="K206" s="18"/>
      <c r="L206" s="19">
        <f t="shared" si="0"/>
        <v>134643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58772</v>
      </c>
      <c r="I207" s="18"/>
      <c r="J207" s="18"/>
      <c r="K207" s="18"/>
      <c r="L207" s="19">
        <f t="shared" si="0"/>
        <v>58772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460859</v>
      </c>
      <c r="G210" s="41">
        <f t="shared" si="1"/>
        <v>141348</v>
      </c>
      <c r="H210" s="41">
        <f t="shared" si="1"/>
        <v>211501</v>
      </c>
      <c r="I210" s="41">
        <f t="shared" si="1"/>
        <v>51539</v>
      </c>
      <c r="J210" s="41">
        <f t="shared" si="1"/>
        <v>8966</v>
      </c>
      <c r="K210" s="41">
        <f t="shared" si="1"/>
        <v>3648</v>
      </c>
      <c r="L210" s="41">
        <f t="shared" si="1"/>
        <v>877861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480782</v>
      </c>
      <c r="I214" s="18"/>
      <c r="J214" s="18"/>
      <c r="K214" s="18"/>
      <c r="L214" s="19">
        <f>SUM(F214:K214)</f>
        <v>480782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735</v>
      </c>
      <c r="G221" s="18">
        <v>1245</v>
      </c>
      <c r="H221" s="18">
        <f>34977+322</f>
        <v>35299</v>
      </c>
      <c r="I221" s="18">
        <v>77</v>
      </c>
      <c r="J221" s="18">
        <v>1232</v>
      </c>
      <c r="K221" s="18"/>
      <c r="L221" s="19">
        <f t="shared" si="2"/>
        <v>38588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28246</v>
      </c>
      <c r="I225" s="18"/>
      <c r="J225" s="18"/>
      <c r="K225" s="18"/>
      <c r="L225" s="19">
        <f t="shared" si="2"/>
        <v>28246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735</v>
      </c>
      <c r="G228" s="41">
        <f>SUM(G214:G227)</f>
        <v>1245</v>
      </c>
      <c r="H228" s="41">
        <f>SUM(H214:H227)</f>
        <v>544327</v>
      </c>
      <c r="I228" s="41">
        <f>SUM(I214:I227)</f>
        <v>77</v>
      </c>
      <c r="J228" s="41">
        <f>SUM(J214:J227)</f>
        <v>1232</v>
      </c>
      <c r="K228" s="41">
        <f t="shared" si="3"/>
        <v>0</v>
      </c>
      <c r="L228" s="41">
        <f t="shared" si="3"/>
        <v>547616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740701</v>
      </c>
      <c r="I232" s="18"/>
      <c r="J232" s="18"/>
      <c r="K232" s="18"/>
      <c r="L232" s="19">
        <f>SUM(F232:K232)</f>
        <v>740701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1328</v>
      </c>
      <c r="G239" s="18">
        <v>2248</v>
      </c>
      <c r="H239" s="18">
        <f>63184+581</f>
        <v>63765</v>
      </c>
      <c r="I239" s="18">
        <v>139</v>
      </c>
      <c r="J239" s="18">
        <v>2225</v>
      </c>
      <c r="K239" s="18"/>
      <c r="L239" s="19">
        <f t="shared" si="4"/>
        <v>69705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28246</v>
      </c>
      <c r="I243" s="18"/>
      <c r="J243" s="18"/>
      <c r="K243" s="18"/>
      <c r="L243" s="19">
        <f t="shared" si="4"/>
        <v>28246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1328</v>
      </c>
      <c r="G246" s="41">
        <f t="shared" si="5"/>
        <v>2248</v>
      </c>
      <c r="H246" s="41">
        <f t="shared" si="5"/>
        <v>832712</v>
      </c>
      <c r="I246" s="41">
        <f t="shared" si="5"/>
        <v>139</v>
      </c>
      <c r="J246" s="41">
        <f t="shared" si="5"/>
        <v>2225</v>
      </c>
      <c r="K246" s="41">
        <f t="shared" si="5"/>
        <v>0</v>
      </c>
      <c r="L246" s="41">
        <f t="shared" si="5"/>
        <v>838652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462922</v>
      </c>
      <c r="G256" s="41">
        <f t="shared" si="8"/>
        <v>144841</v>
      </c>
      <c r="H256" s="41">
        <f t="shared" si="8"/>
        <v>1588540</v>
      </c>
      <c r="I256" s="41">
        <f t="shared" si="8"/>
        <v>51755</v>
      </c>
      <c r="J256" s="41">
        <f t="shared" si="8"/>
        <v>12423</v>
      </c>
      <c r="K256" s="41">
        <f t="shared" si="8"/>
        <v>3648</v>
      </c>
      <c r="L256" s="41">
        <f t="shared" si="8"/>
        <v>2264129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75000</v>
      </c>
      <c r="L259" s="19">
        <f>SUM(F259:K259)</f>
        <v>75000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11836</v>
      </c>
      <c r="L260" s="19">
        <f>SUM(F260:K260)</f>
        <v>11836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7998</v>
      </c>
      <c r="L262" s="19">
        <f>SUM(F262:K262)</f>
        <v>7998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40000</v>
      </c>
      <c r="L265" s="19">
        <f t="shared" si="9"/>
        <v>40000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134834</v>
      </c>
      <c r="L269" s="41">
        <f t="shared" si="9"/>
        <v>134834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462922</v>
      </c>
      <c r="G270" s="42">
        <f t="shared" si="11"/>
        <v>144841</v>
      </c>
      <c r="H270" s="42">
        <f t="shared" si="11"/>
        <v>1588540</v>
      </c>
      <c r="I270" s="42">
        <f t="shared" si="11"/>
        <v>51755</v>
      </c>
      <c r="J270" s="42">
        <f t="shared" si="11"/>
        <v>12423</v>
      </c>
      <c r="K270" s="42">
        <f t="shared" si="11"/>
        <v>138482</v>
      </c>
      <c r="L270" s="42">
        <f t="shared" si="11"/>
        <v>2398963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25733</v>
      </c>
      <c r="G275" s="18">
        <v>500</v>
      </c>
      <c r="H275" s="18">
        <v>26552</v>
      </c>
      <c r="I275" s="18">
        <v>4105</v>
      </c>
      <c r="J275" s="18">
        <v>869</v>
      </c>
      <c r="K275" s="18">
        <v>8101</v>
      </c>
      <c r="L275" s="19">
        <f>SUM(F275:K275)</f>
        <v>65860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25733</v>
      </c>
      <c r="G289" s="42">
        <f t="shared" si="13"/>
        <v>500</v>
      </c>
      <c r="H289" s="42">
        <f t="shared" si="13"/>
        <v>26552</v>
      </c>
      <c r="I289" s="42">
        <f t="shared" si="13"/>
        <v>4105</v>
      </c>
      <c r="J289" s="42">
        <f t="shared" si="13"/>
        <v>869</v>
      </c>
      <c r="K289" s="42">
        <f t="shared" si="13"/>
        <v>8101</v>
      </c>
      <c r="L289" s="41">
        <f t="shared" si="13"/>
        <v>65860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25733</v>
      </c>
      <c r="G337" s="41">
        <f t="shared" si="20"/>
        <v>500</v>
      </c>
      <c r="H337" s="41">
        <f t="shared" si="20"/>
        <v>26552</v>
      </c>
      <c r="I337" s="41">
        <f t="shared" si="20"/>
        <v>4105</v>
      </c>
      <c r="J337" s="41">
        <f t="shared" si="20"/>
        <v>869</v>
      </c>
      <c r="K337" s="41">
        <f t="shared" si="20"/>
        <v>8101</v>
      </c>
      <c r="L337" s="41">
        <f t="shared" si="20"/>
        <v>65860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25733</v>
      </c>
      <c r="G351" s="41">
        <f>G337</f>
        <v>500</v>
      </c>
      <c r="H351" s="41">
        <f>H337</f>
        <v>26552</v>
      </c>
      <c r="I351" s="41">
        <f>I337</f>
        <v>4105</v>
      </c>
      <c r="J351" s="41">
        <f>J337</f>
        <v>869</v>
      </c>
      <c r="K351" s="47">
        <f>K337+K350</f>
        <v>8101</v>
      </c>
      <c r="L351" s="41">
        <f>L337+L350</f>
        <v>65860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15950.01</v>
      </c>
      <c r="G357" s="18">
        <v>1220.18</v>
      </c>
      <c r="H357" s="18">
        <v>352.84</v>
      </c>
      <c r="I357" s="18">
        <v>11005</v>
      </c>
      <c r="J357" s="18"/>
      <c r="K357" s="18"/>
      <c r="L357" s="13">
        <f>SUM(F357:K357)</f>
        <v>28528.03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15950.01</v>
      </c>
      <c r="G361" s="47">
        <f t="shared" si="22"/>
        <v>1220.18</v>
      </c>
      <c r="H361" s="47">
        <f t="shared" si="22"/>
        <v>352.84</v>
      </c>
      <c r="I361" s="47">
        <f t="shared" si="22"/>
        <v>11005</v>
      </c>
      <c r="J361" s="47">
        <f t="shared" si="22"/>
        <v>0</v>
      </c>
      <c r="K361" s="47">
        <f t="shared" si="22"/>
        <v>0</v>
      </c>
      <c r="L361" s="47">
        <f t="shared" si="22"/>
        <v>28528.03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11005</v>
      </c>
      <c r="G366" s="18"/>
      <c r="H366" s="18"/>
      <c r="I366" s="56">
        <f>SUM(F366:H366)</f>
        <v>11005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11005</v>
      </c>
      <c r="G368" s="47">
        <f>SUM(G366:G367)</f>
        <v>0</v>
      </c>
      <c r="H368" s="47">
        <f>SUM(H366:H367)</f>
        <v>0</v>
      </c>
      <c r="I368" s="47">
        <f>SUM(I366:I367)</f>
        <v>11005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/>
      <c r="I397" s="18"/>
      <c r="J397" s="24" t="s">
        <v>289</v>
      </c>
      <c r="K397" s="24" t="s">
        <v>289</v>
      </c>
      <c r="L397" s="56">
        <f t="shared" si="26"/>
        <v>20000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40000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40000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147740+40000</f>
        <v>187740</v>
      </c>
      <c r="H439" s="18"/>
      <c r="I439" s="56">
        <f t="shared" si="33"/>
        <v>187740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187740</v>
      </c>
      <c r="H445" s="13">
        <f>SUM(H438:H444)</f>
        <v>0</v>
      </c>
      <c r="I445" s="13">
        <f>SUM(I438:I444)</f>
        <v>187740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G439</f>
        <v>187740</v>
      </c>
      <c r="H458" s="18"/>
      <c r="I458" s="56">
        <f t="shared" si="34"/>
        <v>187740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187740</v>
      </c>
      <c r="H459" s="83">
        <f>SUM(H453:H458)</f>
        <v>0</v>
      </c>
      <c r="I459" s="83">
        <f>SUM(I453:I458)</f>
        <v>187740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187740</v>
      </c>
      <c r="H460" s="42">
        <f>H451+H459</f>
        <v>0</v>
      </c>
      <c r="I460" s="42">
        <f>I451+I459</f>
        <v>187740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332819+108</f>
        <v>332927</v>
      </c>
      <c r="G464" s="18">
        <v>1820.03</v>
      </c>
      <c r="H464" s="18">
        <v>0</v>
      </c>
      <c r="I464" s="18"/>
      <c r="J464" s="18">
        <v>147740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2295328</v>
      </c>
      <c r="G467" s="18">
        <f>G192</f>
        <v>26708</v>
      </c>
      <c r="H467" s="18">
        <f>H192</f>
        <v>65860</v>
      </c>
      <c r="I467" s="18"/>
      <c r="J467" s="18">
        <v>40000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2295328</v>
      </c>
      <c r="G469" s="53">
        <f>SUM(G467:G468)</f>
        <v>26708</v>
      </c>
      <c r="H469" s="53">
        <f>SUM(H467:H468)</f>
        <v>65860</v>
      </c>
      <c r="I469" s="53">
        <f>SUM(I467:I468)</f>
        <v>0</v>
      </c>
      <c r="J469" s="53">
        <f>SUM(J467:J468)</f>
        <v>40000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2398963</v>
      </c>
      <c r="G471" s="18">
        <f>L361</f>
        <v>28528.03</v>
      </c>
      <c r="H471" s="18">
        <f>L351</f>
        <v>65860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2398963</v>
      </c>
      <c r="G473" s="53">
        <f>SUM(G471:G472)</f>
        <v>28528.03</v>
      </c>
      <c r="H473" s="53">
        <f>SUM(H471:H472)</f>
        <v>65860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229292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187740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6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1105012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355000</v>
      </c>
      <c r="G494" s="18"/>
      <c r="H494" s="18"/>
      <c r="I494" s="18"/>
      <c r="J494" s="18"/>
      <c r="K494" s="53">
        <f>SUM(F494:J494)</f>
        <v>355000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75000</v>
      </c>
      <c r="G496" s="18"/>
      <c r="H496" s="18"/>
      <c r="I496" s="18"/>
      <c r="J496" s="18"/>
      <c r="K496" s="53">
        <f t="shared" si="35"/>
        <v>75000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280000</v>
      </c>
      <c r="G497" s="204"/>
      <c r="H497" s="204"/>
      <c r="I497" s="204"/>
      <c r="J497" s="204"/>
      <c r="K497" s="205">
        <f t="shared" si="35"/>
        <v>280000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11532+8304+5022+1680</f>
        <v>26538</v>
      </c>
      <c r="G498" s="18"/>
      <c r="H498" s="18"/>
      <c r="I498" s="18"/>
      <c r="J498" s="18"/>
      <c r="K498" s="53">
        <f t="shared" si="35"/>
        <v>26538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306538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306538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70000</v>
      </c>
      <c r="G500" s="204"/>
      <c r="H500" s="204"/>
      <c r="I500" s="204"/>
      <c r="J500" s="204"/>
      <c r="K500" s="205">
        <f t="shared" si="35"/>
        <v>70000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11530</v>
      </c>
      <c r="G501" s="18"/>
      <c r="H501" s="18"/>
      <c r="I501" s="18"/>
      <c r="J501" s="18"/>
      <c r="K501" s="53">
        <f t="shared" si="35"/>
        <v>11530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81530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81530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301">
        <v>75260</v>
      </c>
      <c r="G520" s="301">
        <v>13044</v>
      </c>
      <c r="H520" s="301">
        <v>0</v>
      </c>
      <c r="I520" s="301">
        <v>492</v>
      </c>
      <c r="J520" s="301">
        <v>0</v>
      </c>
      <c r="K520" s="301">
        <v>0</v>
      </c>
      <c r="L520" s="88">
        <f>SUM(F520:K520)</f>
        <v>88796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75260</v>
      </c>
      <c r="G523" s="108">
        <f t="shared" ref="G523:L523" si="36">SUM(G520:G522)</f>
        <v>13044</v>
      </c>
      <c r="H523" s="108">
        <f t="shared" si="36"/>
        <v>0</v>
      </c>
      <c r="I523" s="108">
        <f t="shared" si="36"/>
        <v>492</v>
      </c>
      <c r="J523" s="108">
        <f t="shared" si="36"/>
        <v>0</v>
      </c>
      <c r="K523" s="108">
        <f t="shared" si="36"/>
        <v>0</v>
      </c>
      <c r="L523" s="89">
        <f t="shared" si="36"/>
        <v>88796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75260</v>
      </c>
      <c r="G544" s="89">
        <f t="shared" ref="G544:L544" si="41">G523+G528+G533+G538+G543</f>
        <v>13044</v>
      </c>
      <c r="H544" s="89">
        <f t="shared" si="41"/>
        <v>0</v>
      </c>
      <c r="I544" s="89">
        <f t="shared" si="41"/>
        <v>492</v>
      </c>
      <c r="J544" s="89">
        <f t="shared" si="41"/>
        <v>0</v>
      </c>
      <c r="K544" s="89">
        <f t="shared" si="41"/>
        <v>0</v>
      </c>
      <c r="L544" s="89">
        <f t="shared" si="41"/>
        <v>88796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88796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88796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88796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88796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302">
        <v>11739</v>
      </c>
      <c r="G574" s="302">
        <v>480782</v>
      </c>
      <c r="H574" s="302">
        <v>740701</v>
      </c>
      <c r="I574" s="87">
        <f>SUM(F574:H574)</f>
        <v>1233222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112982*0.5</f>
        <v>56491</v>
      </c>
      <c r="I590" s="18">
        <f>112982*0.25+0.5</f>
        <v>28246</v>
      </c>
      <c r="J590" s="18">
        <f>112982*0.25+0.5</f>
        <v>28246</v>
      </c>
      <c r="K590" s="104">
        <f t="shared" ref="K590:K596" si="48">SUM(H590:J590)</f>
        <v>112983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2281</v>
      </c>
      <c r="I594" s="18"/>
      <c r="J594" s="18"/>
      <c r="K594" s="104">
        <f t="shared" si="48"/>
        <v>2281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58772</v>
      </c>
      <c r="I597" s="108">
        <f>SUM(I590:I596)</f>
        <v>28246</v>
      </c>
      <c r="J597" s="108">
        <f>SUM(J590:J596)</f>
        <v>28246</v>
      </c>
      <c r="K597" s="108">
        <f>SUM(K590:K596)</f>
        <v>115264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9835</v>
      </c>
      <c r="I603" s="18">
        <f>J228</f>
        <v>1232</v>
      </c>
      <c r="J603" s="18">
        <f>J246</f>
        <v>2225</v>
      </c>
      <c r="K603" s="104">
        <f>SUM(H603:J603)</f>
        <v>13292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9835</v>
      </c>
      <c r="I604" s="108">
        <f>SUM(I601:I603)</f>
        <v>1232</v>
      </c>
      <c r="J604" s="108">
        <f>SUM(J601:J603)</f>
        <v>2225</v>
      </c>
      <c r="K604" s="108">
        <f>SUM(K601:K603)</f>
        <v>13292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237803</v>
      </c>
      <c r="H616" s="109">
        <f>SUM(F51)</f>
        <v>237803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11208</v>
      </c>
      <c r="H617" s="109">
        <f>SUM(G51)</f>
        <v>11208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18104</v>
      </c>
      <c r="H618" s="109">
        <f>SUM(H51)</f>
        <v>18104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187740</v>
      </c>
      <c r="H620" s="109">
        <f>SUM(J51)</f>
        <v>187740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229292</v>
      </c>
      <c r="H621" s="109">
        <f>F475</f>
        <v>229292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187740</v>
      </c>
      <c r="H625" s="109">
        <f>J475</f>
        <v>187740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2295328</v>
      </c>
      <c r="H626" s="104">
        <f>SUM(F467)</f>
        <v>2295328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26708</v>
      </c>
      <c r="H627" s="104">
        <f>SUM(G467)</f>
        <v>26708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65860</v>
      </c>
      <c r="H628" s="104">
        <f>SUM(H467)</f>
        <v>65860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40000</v>
      </c>
      <c r="H630" s="104">
        <f>SUM(J467)</f>
        <v>40000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2398963</v>
      </c>
      <c r="H631" s="104">
        <f>SUM(F471)</f>
        <v>2398963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65860</v>
      </c>
      <c r="H632" s="104">
        <f>SUM(H471)</f>
        <v>65860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11005</v>
      </c>
      <c r="H633" s="104">
        <f>I368</f>
        <v>11005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28528.03</v>
      </c>
      <c r="H634" s="104">
        <f>SUM(G471)</f>
        <v>28528.03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40000</v>
      </c>
      <c r="H636" s="164">
        <f>SUM(J467)</f>
        <v>40000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187740</v>
      </c>
      <c r="H639" s="104">
        <f>SUM(G460)</f>
        <v>187740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187740</v>
      </c>
      <c r="H641" s="104">
        <f>SUM(I460)</f>
        <v>187740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40000</v>
      </c>
      <c r="H644" s="104">
        <f>G407</f>
        <v>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40000</v>
      </c>
      <c r="H645" s="104">
        <f>L407</f>
        <v>40000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115264</v>
      </c>
      <c r="H646" s="104">
        <f>L207+L225+L243</f>
        <v>115264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13292</v>
      </c>
      <c r="H647" s="104">
        <f>(J256+J337)-(J254+J335)</f>
        <v>13292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58772</v>
      </c>
      <c r="H648" s="104">
        <f>H597</f>
        <v>58772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28246</v>
      </c>
      <c r="H649" s="104">
        <f>I597</f>
        <v>28246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28246</v>
      </c>
      <c r="H650" s="104">
        <f>J597</f>
        <v>28246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7998</v>
      </c>
      <c r="H651" s="104">
        <f>K262+K344</f>
        <v>7998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40000</v>
      </c>
      <c r="H654" s="104">
        <f>K265+K346</f>
        <v>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972249.03</v>
      </c>
      <c r="G659" s="19">
        <f>(L228+L308+L358)</f>
        <v>547616</v>
      </c>
      <c r="H659" s="19">
        <f>(L246+L327+L359)</f>
        <v>838652</v>
      </c>
      <c r="I659" s="19">
        <f>SUM(F659:H659)</f>
        <v>2358517.0300000003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7848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7848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58772</v>
      </c>
      <c r="G661" s="19">
        <f>(L225+L305)-(J225+J305)</f>
        <v>28246</v>
      </c>
      <c r="H661" s="19">
        <f>(L243+L324)-(J243+J324)</f>
        <v>28246</v>
      </c>
      <c r="I661" s="19">
        <f>SUM(F661:H661)</f>
        <v>115264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21574</v>
      </c>
      <c r="G662" s="199">
        <f>SUM(G574:G586)+SUM(I601:I603)+L611</f>
        <v>482014</v>
      </c>
      <c r="H662" s="199">
        <f>SUM(H574:H586)+SUM(J601:J603)+L612</f>
        <v>742926</v>
      </c>
      <c r="I662" s="19">
        <f>SUM(F662:H662)</f>
        <v>1246514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884055.03</v>
      </c>
      <c r="G663" s="19">
        <f>G659-SUM(G660:G662)</f>
        <v>37356</v>
      </c>
      <c r="H663" s="19">
        <f>H659-SUM(H660:H662)</f>
        <v>67480</v>
      </c>
      <c r="I663" s="19">
        <f>I659-SUM(I660:I662)</f>
        <v>988891.03000000026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45.56</v>
      </c>
      <c r="G664" s="248"/>
      <c r="H664" s="248"/>
      <c r="I664" s="19">
        <f>SUM(F664:H664)</f>
        <v>45.56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19404.189999999999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21705.25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302">
        <v>-37356</v>
      </c>
      <c r="H668" s="302">
        <v>-67480</v>
      </c>
      <c r="I668" s="19">
        <f>SUM(F668:H668)</f>
        <v>-104836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19404.189999999999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19404.189999999999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WASHINGTON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294151</v>
      </c>
      <c r="C9" s="229">
        <f>'DOE25'!G196+'DOE25'!G214+'DOE25'!G232+'DOE25'!G275+'DOE25'!G294+'DOE25'!G313</f>
        <v>103905</v>
      </c>
    </row>
    <row r="10" spans="1:3" x14ac:dyDescent="0.2">
      <c r="A10" t="s">
        <v>779</v>
      </c>
      <c r="B10" s="240">
        <v>253070</v>
      </c>
      <c r="C10" s="240">
        <v>100729</v>
      </c>
    </row>
    <row r="11" spans="1:3" x14ac:dyDescent="0.2">
      <c r="A11" t="s">
        <v>780</v>
      </c>
      <c r="B11" s="240">
        <v>36123</v>
      </c>
      <c r="C11" s="240">
        <v>2567</v>
      </c>
    </row>
    <row r="12" spans="1:3" x14ac:dyDescent="0.2">
      <c r="A12" t="s">
        <v>781</v>
      </c>
      <c r="B12" s="240">
        <v>4958</v>
      </c>
      <c r="C12" s="240">
        <v>609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294151</v>
      </c>
      <c r="C13" s="231">
        <f>SUM(C10:C12)</f>
        <v>103905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75260</v>
      </c>
      <c r="C18" s="229">
        <f>'DOE25'!G197+'DOE25'!G215+'DOE25'!G233+'DOE25'!G276+'DOE25'!G295+'DOE25'!G314</f>
        <v>13044</v>
      </c>
    </row>
    <row r="19" spans="1:3" x14ac:dyDescent="0.2">
      <c r="A19" t="s">
        <v>779</v>
      </c>
      <c r="B19" s="240">
        <v>69109</v>
      </c>
      <c r="C19" s="240">
        <v>12573</v>
      </c>
    </row>
    <row r="20" spans="1:3" x14ac:dyDescent="0.2">
      <c r="A20" t="s">
        <v>780</v>
      </c>
      <c r="B20" s="240">
        <v>6151</v>
      </c>
      <c r="C20" s="240">
        <v>471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75260</v>
      </c>
      <c r="C22" s="231">
        <f>SUM(C19:C21)</f>
        <v>13044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WASHINGTON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1719408</v>
      </c>
      <c r="D5" s="20">
        <f>SUM('DOE25'!L196:L199)+SUM('DOE25'!L214:L217)+SUM('DOE25'!L232:L235)-F5-G5</f>
        <v>1708781</v>
      </c>
      <c r="E5" s="243"/>
      <c r="F5" s="255">
        <f>SUM('DOE25'!J196:J199)+SUM('DOE25'!J214:J217)+SUM('DOE25'!J232:J235)</f>
        <v>8966</v>
      </c>
      <c r="G5" s="53">
        <f>SUM('DOE25'!K196:K199)+SUM('DOE25'!K214:K217)+SUM('DOE25'!K232:K235)</f>
        <v>1661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55484</v>
      </c>
      <c r="D6" s="20">
        <f>'DOE25'!L201+'DOE25'!L219+'DOE25'!L237-F6-G6</f>
        <v>55484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9626</v>
      </c>
      <c r="D7" s="20">
        <f>'DOE25'!L202+'DOE25'!L220+'DOE25'!L238-F7-G7</f>
        <v>9626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126580</v>
      </c>
      <c r="D8" s="243"/>
      <c r="E8" s="20">
        <f>'DOE25'!L203+'DOE25'!L221+'DOE25'!L239-F8-G8-D9-D11</f>
        <v>121136</v>
      </c>
      <c r="F8" s="255">
        <f>'DOE25'!J203+'DOE25'!J221+'DOE25'!J239</f>
        <v>3457</v>
      </c>
      <c r="G8" s="53">
        <f>'DOE25'!K203+'DOE25'!K221+'DOE25'!K239</f>
        <v>1987</v>
      </c>
      <c r="H8" s="259"/>
    </row>
    <row r="9" spans="1:9" x14ac:dyDescent="0.2">
      <c r="A9" s="32">
        <v>2310</v>
      </c>
      <c r="B9" t="s">
        <v>818</v>
      </c>
      <c r="C9" s="245">
        <f t="shared" si="0"/>
        <v>8404</v>
      </c>
      <c r="D9" s="244">
        <v>8404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8650</v>
      </c>
      <c r="D10" s="243"/>
      <c r="E10" s="244">
        <v>8650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35547</v>
      </c>
      <c r="D11" s="244">
        <v>35547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59173</v>
      </c>
      <c r="D12" s="20">
        <f>'DOE25'!L204+'DOE25'!L222+'DOE25'!L240-F12-G12</f>
        <v>59173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134643</v>
      </c>
      <c r="D14" s="20">
        <f>'DOE25'!L206+'DOE25'!L224+'DOE25'!L242-F14-G14</f>
        <v>134643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115264</v>
      </c>
      <c r="D15" s="20">
        <f>'DOE25'!L207+'DOE25'!L225+'DOE25'!L243-F15-G15</f>
        <v>115264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86836</v>
      </c>
      <c r="D25" s="243"/>
      <c r="E25" s="243"/>
      <c r="F25" s="258"/>
      <c r="G25" s="256"/>
      <c r="H25" s="257">
        <f>'DOE25'!L259+'DOE25'!L260+'DOE25'!L340+'DOE25'!L341</f>
        <v>86836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17523.03</v>
      </c>
      <c r="D29" s="20">
        <f>'DOE25'!L357+'DOE25'!L358+'DOE25'!L359-'DOE25'!I366-F29-G29</f>
        <v>17523.03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65860</v>
      </c>
      <c r="D31" s="20">
        <f>'DOE25'!L289+'DOE25'!L308+'DOE25'!L327+'DOE25'!L332+'DOE25'!L333+'DOE25'!L334-F31-G31</f>
        <v>56890</v>
      </c>
      <c r="E31" s="243"/>
      <c r="F31" s="255">
        <f>'DOE25'!J289+'DOE25'!J308+'DOE25'!J327+'DOE25'!J332+'DOE25'!J333+'DOE25'!J334</f>
        <v>869</v>
      </c>
      <c r="G31" s="53">
        <f>'DOE25'!K289+'DOE25'!K308+'DOE25'!K327+'DOE25'!K332+'DOE25'!K333+'DOE25'!K334</f>
        <v>8101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2201335.0299999998</v>
      </c>
      <c r="E33" s="246">
        <f>SUM(E5:E31)</f>
        <v>129786</v>
      </c>
      <c r="F33" s="246">
        <f>SUM(F5:F31)</f>
        <v>13292</v>
      </c>
      <c r="G33" s="246">
        <f>SUM(G5:G31)</f>
        <v>11749</v>
      </c>
      <c r="H33" s="246">
        <f>SUM(H5:H31)</f>
        <v>86836</v>
      </c>
    </row>
    <row r="35" spans="2:8" ht="12" thickBot="1" x14ac:dyDescent="0.25">
      <c r="B35" s="253" t="s">
        <v>847</v>
      </c>
      <c r="D35" s="254">
        <f>E33</f>
        <v>129786</v>
      </c>
      <c r="E35" s="249"/>
    </row>
    <row r="36" spans="2:8" ht="12" thickTop="1" x14ac:dyDescent="0.2">
      <c r="B36" t="s">
        <v>815</v>
      </c>
      <c r="D36" s="20">
        <f>D33</f>
        <v>2201335.0299999998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4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216227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187740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21576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11208</v>
      </c>
      <c r="E12" s="95">
        <f>'DOE25'!H13</f>
        <v>18104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237803</v>
      </c>
      <c r="D18" s="41">
        <f>SUM(D8:D17)</f>
        <v>11208</v>
      </c>
      <c r="E18" s="41">
        <f>SUM(E8:E17)</f>
        <v>18104</v>
      </c>
      <c r="F18" s="41">
        <f>SUM(F8:F17)</f>
        <v>0</v>
      </c>
      <c r="G18" s="41">
        <f>SUM(G8:G17)</f>
        <v>187740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18104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11150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8511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58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8511</v>
      </c>
      <c r="D31" s="41">
        <f>SUM(D21:D30)</f>
        <v>11208</v>
      </c>
      <c r="E31" s="41">
        <f>SUM(E21:E30)</f>
        <v>18104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40000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187740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6990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182302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229292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187740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237803</v>
      </c>
      <c r="D50" s="41">
        <f>D49+D31</f>
        <v>11208</v>
      </c>
      <c r="E50" s="41">
        <f>E49+E31</f>
        <v>18104</v>
      </c>
      <c r="F50" s="41">
        <f>F49+F31</f>
        <v>0</v>
      </c>
      <c r="G50" s="41">
        <f>G49+G31</f>
        <v>187740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1589849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22308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7848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22308</v>
      </c>
      <c r="D61" s="130">
        <f>SUM(D56:D60)</f>
        <v>7848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1612157</v>
      </c>
      <c r="D62" s="22">
        <f>D55+D61</f>
        <v>7848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94456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559142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653598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19921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325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19921</v>
      </c>
      <c r="D77" s="130">
        <f>SUM(D71:D76)</f>
        <v>325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673519</v>
      </c>
      <c r="D80" s="130">
        <f>SUM(D78:D79)+D77+D69</f>
        <v>325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9652</v>
      </c>
      <c r="D87" s="95">
        <f>SUM('DOE25'!G152:G160)</f>
        <v>10537</v>
      </c>
      <c r="E87" s="95">
        <f>SUM('DOE25'!H152:H160)</f>
        <v>65860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9652</v>
      </c>
      <c r="D90" s="131">
        <f>SUM(D84:D89)</f>
        <v>10537</v>
      </c>
      <c r="E90" s="131">
        <f>SUM(E84:E89)</f>
        <v>65860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7998</v>
      </c>
      <c r="E95" s="95">
        <f>'DOE25'!H178</f>
        <v>0</v>
      </c>
      <c r="F95" s="95">
        <f>'DOE25'!I178</f>
        <v>0</v>
      </c>
      <c r="G95" s="95">
        <f>'DOE25'!J178</f>
        <v>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7998</v>
      </c>
      <c r="E102" s="86">
        <f>SUM(E92:E101)</f>
        <v>0</v>
      </c>
      <c r="F102" s="86">
        <f>SUM(F92:F101)</f>
        <v>0</v>
      </c>
      <c r="G102" s="86">
        <f>SUM(G92:G101)</f>
        <v>40000</v>
      </c>
    </row>
    <row r="103" spans="1:7" ht="12.75" thickTop="1" thickBot="1" x14ac:dyDescent="0.25">
      <c r="A103" s="33" t="s">
        <v>765</v>
      </c>
      <c r="C103" s="86">
        <f>C62+C80+C90+C102</f>
        <v>2295328</v>
      </c>
      <c r="D103" s="86">
        <f>D62+D80+D90+D102</f>
        <v>26708</v>
      </c>
      <c r="E103" s="86">
        <f>E62+E80+E90+E102</f>
        <v>65860</v>
      </c>
      <c r="F103" s="86">
        <f>F62+F80+F90+F102</f>
        <v>0</v>
      </c>
      <c r="G103" s="86">
        <f>G62+G80+G102</f>
        <v>40000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1630612</v>
      </c>
      <c r="D108" s="24" t="s">
        <v>289</v>
      </c>
      <c r="E108" s="95">
        <f>('DOE25'!L275)+('DOE25'!L294)+('DOE25'!L313)</f>
        <v>65860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88796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1719408</v>
      </c>
      <c r="D114" s="86">
        <f>SUM(D108:D113)</f>
        <v>0</v>
      </c>
      <c r="E114" s="86">
        <f>SUM(E108:E113)</f>
        <v>65860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55484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9626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170531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59173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134643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115264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28528.03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544721</v>
      </c>
      <c r="D127" s="86">
        <f>SUM(D117:D126)</f>
        <v>28528.03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11836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7998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134834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2398963</v>
      </c>
      <c r="D144" s="86">
        <f>(D114+D127+D143)</f>
        <v>28528.03</v>
      </c>
      <c r="E144" s="86">
        <f>(E114+E127+E143)</f>
        <v>65860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6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1105012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355000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355000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75000</v>
      </c>
    </row>
    <row r="158" spans="1:9" x14ac:dyDescent="0.2">
      <c r="A158" s="22" t="s">
        <v>35</v>
      </c>
      <c r="B158" s="137">
        <f>'DOE25'!F497</f>
        <v>280000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</v>
      </c>
    </row>
    <row r="159" spans="1:9" x14ac:dyDescent="0.2">
      <c r="A159" s="22" t="s">
        <v>36</v>
      </c>
      <c r="B159" s="137">
        <f>'DOE25'!F498</f>
        <v>26538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26538</v>
      </c>
    </row>
    <row r="160" spans="1:9" x14ac:dyDescent="0.2">
      <c r="A160" s="22" t="s">
        <v>37</v>
      </c>
      <c r="B160" s="137">
        <f>'DOE25'!F499</f>
        <v>306538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306538</v>
      </c>
    </row>
    <row r="161" spans="1:7" x14ac:dyDescent="0.2">
      <c r="A161" s="22" t="s">
        <v>38</v>
      </c>
      <c r="B161" s="137">
        <f>'DOE25'!F500</f>
        <v>70000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70000</v>
      </c>
    </row>
    <row r="162" spans="1:7" x14ac:dyDescent="0.2">
      <c r="A162" s="22" t="s">
        <v>39</v>
      </c>
      <c r="B162" s="137">
        <f>'DOE25'!F501</f>
        <v>11530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11530</v>
      </c>
    </row>
    <row r="163" spans="1:7" x14ac:dyDescent="0.2">
      <c r="A163" s="22" t="s">
        <v>246</v>
      </c>
      <c r="B163" s="137">
        <f>'DOE25'!F502</f>
        <v>81530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81530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WASHINGTON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19404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19404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1696472</v>
      </c>
      <c r="D10" s="182">
        <f>ROUND((C10/$C$28)*100,1)</f>
        <v>71.8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88796</v>
      </c>
      <c r="D11" s="182">
        <f>ROUND((C11/$C$28)*100,1)</f>
        <v>3.8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55484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9626</v>
      </c>
      <c r="D16" s="182">
        <f t="shared" si="0"/>
        <v>0.4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170531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59173</v>
      </c>
      <c r="D18" s="182">
        <f t="shared" si="0"/>
        <v>2.5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134643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115264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11836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20680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2362505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2362505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1589849</v>
      </c>
      <c r="D35" s="182">
        <f t="shared" ref="D35:D40" si="1">ROUND((C35/$C$41)*100,1)</f>
        <v>67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22308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653598</v>
      </c>
      <c r="D37" s="182">
        <f t="shared" si="1"/>
        <v>27.6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20246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86049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2372050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WASHINGTON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2013-09-24T12:21:45Z</cp:lastPrinted>
  <dcterms:created xsi:type="dcterms:W3CDTF">1997-12-04T19:04:30Z</dcterms:created>
  <dcterms:modified xsi:type="dcterms:W3CDTF">2013-09-24T12:24:48Z</dcterms:modified>
</cp:coreProperties>
</file>