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17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J638" i="1" s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I256" i="1"/>
  <c r="I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E16" i="13"/>
  <c r="C49" i="2"/>
  <c r="J654" i="1"/>
  <c r="J644" i="1"/>
  <c r="L569" i="1"/>
  <c r="I570" i="1"/>
  <c r="I544" i="1"/>
  <c r="J635" i="1"/>
  <c r="G36" i="2"/>
  <c r="L564" i="1"/>
  <c r="G544" i="1"/>
  <c r="L544" i="1"/>
  <c r="K550" i="1"/>
  <c r="C22" i="13"/>
  <c r="C137" i="2"/>
  <c r="C16" i="13"/>
  <c r="H33" i="13"/>
  <c r="K551" i="1" l="1"/>
  <c r="H544" i="1"/>
  <c r="J643" i="1"/>
  <c r="J633" i="1"/>
  <c r="C10" i="10"/>
  <c r="D12" i="13"/>
  <c r="C12" i="13" s="1"/>
  <c r="C120" i="2"/>
  <c r="C127" i="2" s="1"/>
  <c r="L210" i="1"/>
  <c r="L256" i="1" s="1"/>
  <c r="L270" i="1" s="1"/>
  <c r="G631" i="1" s="1"/>
  <c r="J631" i="1" s="1"/>
  <c r="E33" i="13"/>
  <c r="D35" i="13" s="1"/>
  <c r="F659" i="1"/>
  <c r="F663" i="1" s="1"/>
  <c r="F671" i="1" s="1"/>
  <c r="C4" i="10" s="1"/>
  <c r="D5" i="13"/>
  <c r="C5" i="13" s="1"/>
  <c r="C50" i="2"/>
  <c r="J616" i="1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H645" i="1" l="1"/>
  <c r="C144" i="2"/>
  <c r="F666" i="1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<sst xmlns="http://schemas.openxmlformats.org/spreadsheetml/2006/main" count="3945" uniqueCount="910">
  <si>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</si>
  <si>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</si>
  <si>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</si>
  <si>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</si>
  <si>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</si>
  <si>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</si>
  <si>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</si>
  <si>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</si>
  <si>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</si>
  <si>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</si>
  <si>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</si>
  <si>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</si>
  <si>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</si>
  <si>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</si>
  <si>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</si>
  <si>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</si>
  <si>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</si>
  <si>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</si>
  <si>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</si>
  <si>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</si>
  <si>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</si>
  <si>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</si>
  <si>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</si>
  <si>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</si>
  <si>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</si>
  <si>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</si>
  <si>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</si>
  <si>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</si>
  <si>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</si>
  <si>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</si>
  <si>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</si>
  <si>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</si>
  <si>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</si>
  <si>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</si>
  <si>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</si>
  <si>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</si>
  <si>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</si>
  <si>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</si>
  <si>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</si>
  <si>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</si>
  <si>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</si>
  <si>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</si>
  <si>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</si>
  <si>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</si>
  <si>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</si>
  <si>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</si>
  <si>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</si>
  <si>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</si>
  <si>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</si>
  <si>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</si>
  <si>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</si>
  <si>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</si>
  <si>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</si>
  <si>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</si>
  <si>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</si>
  <si>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</si>
  <si>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</si>
  <si>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</si>
  <si>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</si>
  <si>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</si>
  <si>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</si>
  <si>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</si>
  <si>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</si>
  <si>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</si>
  <si>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</si>
  <si>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</si>
  <si>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</si>
  <si>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</si>
  <si>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</si>
  <si>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</si>
  <si>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</si>
  <si>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</si>
  <si>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</si>
  <si>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</si>
  <si>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</si>
  <si>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</si>
  <si>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</si>
  <si>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</si>
  <si>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</si>
  <si>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</si>
  <si>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</si>
  <si>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</si>
  <si>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</si>
  <si>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</si>
  <si>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</si>
  <si>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</si>
  <si>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</si>
  <si>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</si>
  <si>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</si>
  <si>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</si>
  <si>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</si>
  <si>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</si>
  <si>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</si>
  <si>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</si>
  <si>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</si>
  <si>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</si>
  <si>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</si>
  <si>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</si>
  <si>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</si>
  <si>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</si>
  <si>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</si>
  <si>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</si>
  <si>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</si>
  <si>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</si>
  <si>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</si>
  <si>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</si>
  <si>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</si>
  <si>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</si>
  <si>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</si>
  <si>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</si>
  <si>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</si>
  <si>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</si>
  <si>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</si>
  <si>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</si>
  <si>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</si>
  <si>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</si>
  <si>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</si>
  <si>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</si>
  <si>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</si>
  <si>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</si>
  <si>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</si>
  <si>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</si>
  <si>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</si>
  <si>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</si>
  <si>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</si>
  <si>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</si>
  <si>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</si>
  <si>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</si>
  <si>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</si>
  <si>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</si>
  <si>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</si>
  <si>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</si>
  <si>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</si>
  <si>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</si>
  <si>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</si>
  <si>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</si>
  <si>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</si>
  <si>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</si>
  <si>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</si>
  <si>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</si>
  <si>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</si>
  <si>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</si>
  <si>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</si>
  <si>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</si>
  <si>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</si>
  <si>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</si>
  <si>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</si>
  <si>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</si>
  <si>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</si>
  <si>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</si>
  <si>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</si>
  <si>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</si>
  <si>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</si>
  <si>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</si>
  <si>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</si>
  <si>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</si>
  <si>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</si>
  <si>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</si>
  <si>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</si>
  <si>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</si>
  <si>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</si>
  <si>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</si>
  <si>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</si>
  <si>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</si>
  <si>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</si>
  <si>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</si>
  <si>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</si>
  <si>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</si>
  <si>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</si>
  <si>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</si>
  <si>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</si>
  <si>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</si>
  <si>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</si>
  <si>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</si>
  <si>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</si>
  <si>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</si>
  <si>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</si>
  <si>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</si>
  <si>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</si>
  <si>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</si>
  <si>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</si>
  <si>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</si>
  <si>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</si>
  <si>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</si>
  <si>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</si>
  <si>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</si>
  <si>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</si>
  <si>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</si>
  <si>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</si>
  <si>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</si>
  <si>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</si>
  <si>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</si>
  <si>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</si>
  <si>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</si>
  <si>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</si>
  <si>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</si>
  <si>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</si>
  <si>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</si>
  <si>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</si>
  <si>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</si>
  <si>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</si>
  <si>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</si>
  <si>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</si>
  <si>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</si>
  <si>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</si>
  <si>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</si>
  <si>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</si>
  <si>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</si>
  <si>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</si>
  <si>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</si>
  <si>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</si>
  <si>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</si>
  <si>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</si>
  <si>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</si>
  <si>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</si>
  <si>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</si>
  <si>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</si>
  <si>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</si>
  <si>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</si>
  <si>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</si>
  <si>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</si>
  <si>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</si>
  <si>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</si>
  <si>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</si>
  <si>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</si>
  <si>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</si>
  <si>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</si>
  <si>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</si>
  <si>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</si>
  <si>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</si>
  <si>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</si>
  <si>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</si>
  <si>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</si>
  <si>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</si>
  <si>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</si>
  <si>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</si>
  <si>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</si>
  <si>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</si>
  <si>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</si>
  <si>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</si>
  <si>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</si>
  <si>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</si>
  <si>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</si>
  <si>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</si>
  <si>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</si>
  <si>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</si>
  <si>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</si>
  <si>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</si>
  <si>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</si>
  <si>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</si>
  <si>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</si>
  <si>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</si>
  <si>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</si>
  <si>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</si>
  <si>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</si>
  <si>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</si>
  <si>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</si>
  <si>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</si>
  <si>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</si>
  <si>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</si>
  <si>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</si>
  <si>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</si>
  <si>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</si>
  <si>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</si>
  <si>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</si>
  <si>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</si>
  <si>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</si>
  <si>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</si>
  <si>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</si>
  <si>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</si>
  <si>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</si>
  <si>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</si>
  <si>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</si>
  <si>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</si>
  <si>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</si>
  <si>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</si>
  <si>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</si>
  <si>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</si>
  <si>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</si>
  <si>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</si>
  <si>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</si>
  <si>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</si>
  <si>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</si>
  <si>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</si>
  <si>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</si>
  <si>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</si>
  <si>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</si>
  <si>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</si>
  <si>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</si>
  <si>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</si>
  <si>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</si>
  <si>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</si>
  <si>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</si>
  <si>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</si>
  <si>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</si>
  <si>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</si>
  <si>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</si>
  <si>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</si>
  <si>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</si>
  <si>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</si>
  <si>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</si>
  <si>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</si>
  <si>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</si>
  <si>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</si>
  <si>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</si>
  <si>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</si>
  <si>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</si>
  <si>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</si>
  <si>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</si>
  <si>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</si>
  <si>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</si>
  <si>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</si>
  <si>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</si>
  <si>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</si>
  <si>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</si>
  <si>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</si>
  <si>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</si>
  <si>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</si>
  <si>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</si>
  <si>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</si>
  <si>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</si>
  <si>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</si>
  <si>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</si>
  <si>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</si>
  <si>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</si>
  <si>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</si>
  <si>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</si>
  <si>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</si>
  <si>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</si>
  <si>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</si>
  <si>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</si>
  <si>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</si>
  <si>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</si>
  <si>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</si>
  <si>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</si>
  <si>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</si>
  <si>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</si>
  <si>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</si>
  <si>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</si>
  <si>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</si>
  <si>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</si>
  <si>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</si>
  <si>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</si>
  <si>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</si>
  <si>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</si>
  <si>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</si>
  <si>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</si>
  <si>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</si>
  <si>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</si>
  <si>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</si>
  <si>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</si>
  <si>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</si>
  <si>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</si>
  <si>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</si>
  <si>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</si>
  <si>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</si>
  <si>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</si>
  <si>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</si>
  <si>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</si>
  <si>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</si>
  <si>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</si>
  <si>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</si>
  <si>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</si>
  <si>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</si>
  <si>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</si>
  <si>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</si>
  <si>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</si>
  <si>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</si>
  <si>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</si>
  <si>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</si>
  <si>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</si>
  <si>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</si>
  <si>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</si>
  <si>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</si>
  <si>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</si>
  <si>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</si>
  <si>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</si>
  <si>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</si>
  <si>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</si>
  <si>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</si>
  <si>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</si>
  <si>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</si>
  <si>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</si>
  <si>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</si>
  <si>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</si>
  <si>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</si>
  <si>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</si>
  <si>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</si>
  <si>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</si>
  <si>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</si>
  <si>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</si>
  <si>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</si>
  <si>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</si>
  <si>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</si>
  <si>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</si>
  <si>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</si>
  <si>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</si>
  <si>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</si>
  <si>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</si>
  <si>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</si>
  <si>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</si>
  <si>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</si>
  <si>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</si>
  <si>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</si>
  <si>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</si>
  <si>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</si>
  <si>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</si>
  <si>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</si>
  <si>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</si>
  <si>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</si>
  <si>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</si>
  <si>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</si>
  <si>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</si>
  <si>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</si>
  <si>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</si>
  <si>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</si>
  <si>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</si>
  <si>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</si>
  <si>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</si>
  <si>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</si>
  <si>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</si>
  <si>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</si>
  <si>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</si>
  <si>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</si>
  <si>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</si>
  <si>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</si>
  <si>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</si>
  <si>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</si>
  <si>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</si>
  <si>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</si>
  <si>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</si>
  <si>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</si>
  <si>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</si>
  <si>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</si>
  <si>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</si>
  <si>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</si>
  <si>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</si>
  <si>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</si>
  <si>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</si>
  <si>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</si>
  <si>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</si>
  <si>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</si>
  <si>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</si>
  <si>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</si>
  <si>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</si>
  <si>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</si>
  <si>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</si>
  <si>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</si>
  <si>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</si>
  <si>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</si>
  <si>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</si>
  <si>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</si>
  <si>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</si>
  <si>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</si>
  <si>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</si>
  <si>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</si>
  <si>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</si>
  <si>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</si>
  <si>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</si>
  <si>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</si>
  <si>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</si>
  <si>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</si>
  <si>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</si>
  <si>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</si>
  <si>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</si>
  <si>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</si>
  <si>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</si>
  <si>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</si>
  <si>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</si>
  <si>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</si>
  <si>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</si>
  <si>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</si>
  <si>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</si>
  <si>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</si>
  <si>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</si>
  <si>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</si>
  <si>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</si>
  <si>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</si>
  <si>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</si>
  <si>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</si>
  <si>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</si>
  <si>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</si>
  <si>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</si>
  <si>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</si>
  <si>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</si>
  <si>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</si>
  <si>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</si>
  <si>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</si>
  <si>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</si>
  <si>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</si>
  <si>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</si>
  <si>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</si>
  <si>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</si>
  <si>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</si>
  <si>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</si>
  <si>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</si>
  <si>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</si>
  <si>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</si>
  <si>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</si>
  <si>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</si>
  <si>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</si>
  <si>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</si>
  <si>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</si>
  <si>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</si>
  <si>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</si>
  <si>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</si>
  <si>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</si>
  <si>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</si>
  <si>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</si>
  <si>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</si>
  <si>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</si>
  <si>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</si>
  <si>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</si>
  <si>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</si>
  <si>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</si>
  <si>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</si>
  <si>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</si>
  <si>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</si>
  <si>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</si>
  <si>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</si>
  <si>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</si>
  <si>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</si>
  <si>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</si>
  <si>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</si>
  <si>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</si>
  <si>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</si>
  <si>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</si>
  <si>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</si>
  <si>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</si>
  <si>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</si>
  <si>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</si>
  <si>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</si>
  <si>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</si>
  <si>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</si>
  <si>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</si>
  <si>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</si>
  <si>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</si>
  <si>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</si>
  <si>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</si>
  <si>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</si>
  <si>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</si>
  <si>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</si>
  <si>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</si>
  <si>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</si>
  <si>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</si>
  <si>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</si>
  <si>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</si>
  <si>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</si>
  <si>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</si>
  <si>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</si>
  <si>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</si>
  <si>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</si>
  <si>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</si>
  <si>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</si>
  <si>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</si>
  <si>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</si>
  <si>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</si>
  <si>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</si>
  <si>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</si>
  <si>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</si>
  <si>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</si>
  <si>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</si>
  <si>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</si>
  <si>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</si>
  <si>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</si>
  <si>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</si>
  <si>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</si>
  <si>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</si>
  <si>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</si>
  <si>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</si>
  <si>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</si>
  <si>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</si>
  <si>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</si>
  <si>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</si>
  <si>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</si>
  <si>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</si>
  <si>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</si>
  <si>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</si>
  <si>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</si>
  <si>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</si>
  <si>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</si>
  <si>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</si>
  <si>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</si>
  <si>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</si>
  <si>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</si>
  <si>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</si>
  <si>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</si>
  <si>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</si>
  <si>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</si>
  <si>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</si>
  <si>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</si>
  <si>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</si>
  <si>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</si>
  <si>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</si>
  <si>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</si>
  <si>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</si>
  <si>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</si>
  <si>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</si>
  <si>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</si>
  <si>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</si>
  <si>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</si>
  <si>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</si>
  <si>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</si>
  <si>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</si>
  <si>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</si>
  <si>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</si>
  <si>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</si>
  <si>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</si>
  <si>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</si>
  <si>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</si>
  <si>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</si>
  <si>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</si>
  <si>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</si>
  <si>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</si>
  <si>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</si>
  <si>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</si>
  <si>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</si>
  <si>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</si>
  <si>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</si>
  <si>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</si>
  <si>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</si>
  <si>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</si>
  <si>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</si>
  <si>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</si>
  <si>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</si>
  <si>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</si>
  <si>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</si>
  <si>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</si>
  <si>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</si>
  <si>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</si>
  <si>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</si>
  <si>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</si>
  <si>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</si>
  <si>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</si>
  <si>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</si>
  <si>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</si>
  <si>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</si>
  <si>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</si>
  <si>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</si>
  <si>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</si>
  <si>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</si>
  <si>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</si>
  <si>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</si>
  <si>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</si>
  <si>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</si>
  <si>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</si>
  <si>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</si>
  <si>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</si>
  <si>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</si>
  <si>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</si>
  <si>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</si>
  <si>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</si>
  <si>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</si>
  <si>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</si>
  <si>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</si>
  <si>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</si>
  <si>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</si>
  <si>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</si>
  <si>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</si>
  <si>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</si>
  <si>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</si>
  <si>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</si>
  <si>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</si>
  <si>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</si>
  <si>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</si>
  <si>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</si>
  <si>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</si>
  <si>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</si>
  <si>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</si>
  <si>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</si>
  <si>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</si>
  <si>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</si>
  <si>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</si>
  <si>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</si>
  <si>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</si>
  <si>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</si>
  <si>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</si>
  <si>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</si>
  <si>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</si>
  <si>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</si>
  <si>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</si>
  <si>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</si>
  <si>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</si>
  <si>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</si>
  <si>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</si>
  <si>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</si>
  <si>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</si>
  <si>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</si>
  <si>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</si>
  <si>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</si>
  <si>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</si>
  <si>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</si>
  <si>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</si>
  <si>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</si>
  <si>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</si>
  <si>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</si>
  <si>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</si>
  <si>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</si>
  <si>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</si>
  <si>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</si>
  <si>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</si>
  <si>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</si>
  <si>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</si>
  <si>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</si>
  <si>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</si>
  <si>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</si>
  <si>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</si>
  <si>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</si>
  <si>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</si>
  <si>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</si>
  <si>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</si>
  <si>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</si>
  <si>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</si>
  <si>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</si>
  <si>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</si>
  <si>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</si>
  <si>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</si>
  <si>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</si>
  <si>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</si>
  <si>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</si>
  <si>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</si>
  <si>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</si>
  <si>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</si>
  <si>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</si>
  <si>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</si>
  <si>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</si>
  <si>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</si>
  <si>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</si>
  <si>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</si>
  <si>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</si>
  <si>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</si>
  <si>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</si>
  <si>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</si>
  <si>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</si>
  <si>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</si>
  <si>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</si>
  <si>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</si>
  <si>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</si>
  <si>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</si>
  <si>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</si>
  <si>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</si>
  <si>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</si>
  <si>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</si>
  <si>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</si>
  <si>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</si>
  <si>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</si>
  <si>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</si>
  <si>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</si>
  <si>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</si>
  <si>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</si>
  <si>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</si>
  <si>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</si>
  <si>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</si>
  <si>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</si>
  <si>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</si>
  <si>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</si>
  <si>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</si>
  <si>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</si>
  <si>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</si>
  <si>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</si>
  <si>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</si>
  <si>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</si>
  <si>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</si>
  <si>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</si>
  <si>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</si>
  <si>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</si>
  <si>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</si>
  <si>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</si>
  <si>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</si>
  <si>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</si>
  <si>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</si>
  <si>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</si>
  <si>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</si>
  <si>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</si>
  <si>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</si>
  <si>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</si>
  <si>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</si>
  <si>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</si>
  <si>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</si>
  <si>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</si>
  <si>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</si>
  <si>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</si>
  <si>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</si>
  <si>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</si>
  <si>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</si>
  <si>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</si>
  <si>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</si>
  <si>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</si>
  <si>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</si>
  <si>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</si>
  <si>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</si>
  <si>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</si>
  <si>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</si>
  <si>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</si>
  <si>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</si>
  <si>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</si>
  <si>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</si>
  <si>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</si>
  <si>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</si>
  <si>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</si>
  <si>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</si>
  <si>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</si>
  <si>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</si>
  <si>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</si>
  <si>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</si>
  <si>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</si>
  <si>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</si>
  <si>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</si>
  <si>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</si>
  <si>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</si>
  <si>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</si>
  <si>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</si>
  <si>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</si>
  <si>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</si>
  <si>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</si>
  <si>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</si>
  <si>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</si>
  <si>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</si>
  <si>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</si>
  <si>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</si>
  <si>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</si>
  <si>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</si>
  <si>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</si>
  <si>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</si>
  <si>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</si>
  <si>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</si>
  <si>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</si>
  <si>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</si>
  <si>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</si>
  <si>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</si>
  <si>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</si>
  <si>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</si>
  <si>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</si>
  <si>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</si>
  <si>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</si>
  <si>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</si>
  <si>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</si>
  <si>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</si>
  <si>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</si>
  <si>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</si>
  <si>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</si>
  <si>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</si>
  <si>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</si>
  <si>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</si>
  <si>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</si>
  <si>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</si>
  <si>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</si>
  <si>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</si>
  <si>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</si>
  <si>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</si>
  <si>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</si>
  <si>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</si>
  <si>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</si>
  <si>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</si>
  <si>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</si>
  <si>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</si>
  <si>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</si>
  <si>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</si>
  <si>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</si>
  <si>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</si>
  <si>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</si>
  <si>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</si>
  <si>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</si>
  <si>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</si>
  <si>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</si>
  <si>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</si>
  <si>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</si>
  <si>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</si>
  <si>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</si>
  <si>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</si>
  <si>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</si>
  <si>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</si>
  <si>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</si>
  <si>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</si>
  <si>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</si>
  <si>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</si>
  <si>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</si>
  <si>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</si>
  <si>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</si>
  <si>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</si>
  <si>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</si>
  <si>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</si>
  <si>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</si>
  <si>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</si>
  <si>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</si>
  <si>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</si>
  <si>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</si>
  <si>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</si>
  <si>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</si>
  <si>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</si>
  <si>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</si>
  <si>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</si>
  <si>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</si>
  <si>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</si>
  <si>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</si>
  <si>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</si>
  <si>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</si>
  <si>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</si>
  <si>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</si>
  <si>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</si>
  <si>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</si>
  <si>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</si>
  <si>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</si>
  <si>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</si>
  <si>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</si>
  <si>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</si>
  <si>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</si>
  <si>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</si>
  <si>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</si>
  <si>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WENTWORTH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</si>
</sst>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13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559</v>
      </c>
      <c r="C2" s="21">
        <v>559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65028.25</v>
      </c>
      <c r="G9" s="18">
        <v>-5201.8599999999997</v>
      </c>
      <c r="H9" s="18">
        <v>3466.47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39682.67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11842.36</v>
      </c>
      <c r="G13" s="18">
        <v>6024.36</v>
      </c>
      <c r="H13" s="18">
        <v>798.76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4888</v>
      </c>
      <c r="G14" s="18">
        <v>1480.8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81758.61</v>
      </c>
      <c r="G19" s="41">
        <f>SUM(G9:G18)</f>
        <v>2303.3000000000002</v>
      </c>
      <c r="H19" s="41">
        <f>SUM(H9:H18)</f>
        <v>4265.2299999999996</v>
      </c>
      <c r="I19" s="41">
        <f>SUM(I9:I18)</f>
        <v>0</v>
      </c>
      <c r="J19" s="41">
        <f>SUM(J9:J18)</f>
        <v>39682.67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6704.76</v>
      </c>
      <c r="G24" s="18"/>
      <c r="H24" s="18">
        <v>623.77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3641.46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6704.76</v>
      </c>
      <c r="G32" s="41">
        <f>SUM(G22:G31)</f>
        <v>0</v>
      </c>
      <c r="H32" s="41">
        <f>SUM(H22:H31)</f>
        <v>4265.2299999999996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8179.11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2303.3000000000002</v>
      </c>
      <c r="H47" s="18"/>
      <c r="I47" s="18"/>
      <c r="J47" s="13">
        <f>SUM(I458)</f>
        <v>39682.67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 t="s">
        <v>287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66874.740000000005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75053.850000000006</v>
      </c>
      <c r="G50" s="41">
        <f>SUM(G35:G49)</f>
        <v>2303.3000000000002</v>
      </c>
      <c r="H50" s="41">
        <f>SUM(H35:H49)</f>
        <v>0</v>
      </c>
      <c r="I50" s="41">
        <f>SUM(I35:I49)</f>
        <v>0</v>
      </c>
      <c r="J50" s="41">
        <f>SUM(J35:J49)</f>
        <v>39682.67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81758.61</v>
      </c>
      <c r="G51" s="41">
        <f>G50+G32</f>
        <v>2303.3000000000002</v>
      </c>
      <c r="H51" s="41">
        <f>H50+H32</f>
        <v>4265.2299999999996</v>
      </c>
      <c r="I51" s="41">
        <f>I50+I32</f>
        <v>0</v>
      </c>
      <c r="J51" s="41">
        <f>J50+J32</f>
        <v>39682.67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636786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636786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106.6</v>
      </c>
      <c r="G95" s="18"/>
      <c r="H95" s="18"/>
      <c r="I95" s="18"/>
      <c r="J95" s="18">
        <v>29.37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6726.9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11233.81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11340.41</v>
      </c>
      <c r="G110" s="41">
        <f>SUM(G95:G109)</f>
        <v>6726.9</v>
      </c>
      <c r="H110" s="41">
        <f>SUM(H95:H109)</f>
        <v>0</v>
      </c>
      <c r="I110" s="41">
        <f>SUM(I95:I109)</f>
        <v>0</v>
      </c>
      <c r="J110" s="41">
        <f>SUM(J95:J109)</f>
        <v>29.37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648126.41</v>
      </c>
      <c r="G111" s="41">
        <f>G59+G110</f>
        <v>6726.9</v>
      </c>
      <c r="H111" s="41">
        <f>H59+H78+H93+H110</f>
        <v>0</v>
      </c>
      <c r="I111" s="41">
        <f>I59+I110</f>
        <v>0</v>
      </c>
      <c r="J111" s="41">
        <f>J59+J110</f>
        <v>29.37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308152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104490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412642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7921.69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364.05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7921.69</v>
      </c>
      <c r="G135" s="41">
        <f>SUM(G122:G134)</f>
        <v>364.05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420563.69</v>
      </c>
      <c r="G139" s="41">
        <f>G120+SUM(G135:G136)</f>
        <v>364.05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9501.32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25222.03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25356.61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5188.42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25356.61</v>
      </c>
      <c r="G161" s="41">
        <f>SUM(G149:G160)</f>
        <v>25222.03</v>
      </c>
      <c r="H161" s="41">
        <f>SUM(H149:H160)</f>
        <v>14689.74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2492.23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27848.84</v>
      </c>
      <c r="G168" s="41">
        <f>G146+G161+SUM(G162:G167)</f>
        <v>25222.03</v>
      </c>
      <c r="H168" s="41">
        <f>H146+H161+SUM(H162:H167)</f>
        <v>14689.74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24000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24000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24000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1096538.9400000002</v>
      </c>
      <c r="G192" s="47">
        <f>G111+G139+G168+G191</f>
        <v>56312.979999999996</v>
      </c>
      <c r="H192" s="47">
        <f>H111+H139+H168+H191</f>
        <v>14689.74</v>
      </c>
      <c r="I192" s="47">
        <f>I111+I139+I168+I191</f>
        <v>0</v>
      </c>
      <c r="J192" s="47">
        <f>J111+J139+J191</f>
        <v>29.37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264771.40999999997</v>
      </c>
      <c r="G196" s="18">
        <v>191582.73</v>
      </c>
      <c r="H196" s="18">
        <v>1099.0899999999999</v>
      </c>
      <c r="I196" s="18">
        <v>20321.509999999998</v>
      </c>
      <c r="J196" s="18">
        <v>851.08</v>
      </c>
      <c r="K196" s="18"/>
      <c r="L196" s="19">
        <f>SUM(F196:K196)</f>
        <v>478625.82000000007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91585.56</v>
      </c>
      <c r="G197" s="18">
        <v>43591.96</v>
      </c>
      <c r="H197" s="18">
        <v>33884.04</v>
      </c>
      <c r="I197" s="18">
        <v>2269.89</v>
      </c>
      <c r="J197" s="18"/>
      <c r="K197" s="18"/>
      <c r="L197" s="19">
        <f>SUM(F197:K197)</f>
        <v>171331.45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5540</v>
      </c>
      <c r="G199" s="18">
        <v>838.24</v>
      </c>
      <c r="H199" s="18">
        <v>675</v>
      </c>
      <c r="I199" s="18">
        <v>826.53</v>
      </c>
      <c r="J199" s="18"/>
      <c r="K199" s="18"/>
      <c r="L199" s="19">
        <f>SUM(F199:K199)</f>
        <v>7879.7699999999995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19510</v>
      </c>
      <c r="G201" s="18">
        <v>1716.35</v>
      </c>
      <c r="H201" s="18">
        <v>115244.26</v>
      </c>
      <c r="I201" s="18">
        <v>1920.12</v>
      </c>
      <c r="J201" s="18"/>
      <c r="K201" s="18"/>
      <c r="L201" s="19">
        <f t="shared" ref="L201:L207" si="0">SUM(F201:K201)</f>
        <v>138390.72999999998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1721.72</v>
      </c>
      <c r="G202" s="18">
        <v>5309.42</v>
      </c>
      <c r="H202" s="18">
        <v>2184.4899999999998</v>
      </c>
      <c r="I202" s="18">
        <v>2613.79</v>
      </c>
      <c r="J202" s="18"/>
      <c r="K202" s="18"/>
      <c r="L202" s="19">
        <f t="shared" si="0"/>
        <v>11829.420000000002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3287</v>
      </c>
      <c r="G203" s="18">
        <v>241.75</v>
      </c>
      <c r="H203" s="18">
        <v>41930</v>
      </c>
      <c r="I203" s="18">
        <v>45.01</v>
      </c>
      <c r="J203" s="18"/>
      <c r="K203" s="18">
        <v>51.23</v>
      </c>
      <c r="L203" s="19">
        <f t="shared" si="0"/>
        <v>45554.990000000005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78092.23</v>
      </c>
      <c r="G204" s="18">
        <v>19729.91</v>
      </c>
      <c r="H204" s="18">
        <v>4125.7700000000004</v>
      </c>
      <c r="I204" s="18">
        <v>1994.11</v>
      </c>
      <c r="J204" s="18"/>
      <c r="K204" s="18">
        <v>1180.1199999999999</v>
      </c>
      <c r="L204" s="19">
        <f t="shared" si="0"/>
        <v>105122.14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12335.4</v>
      </c>
      <c r="G206" s="18">
        <v>1346.93</v>
      </c>
      <c r="H206" s="18">
        <v>26309.63</v>
      </c>
      <c r="I206" s="18">
        <v>35763.94</v>
      </c>
      <c r="J206" s="18">
        <v>140.49</v>
      </c>
      <c r="K206" s="18"/>
      <c r="L206" s="19">
        <f t="shared" si="0"/>
        <v>75896.39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91351.55</v>
      </c>
      <c r="I207" s="18"/>
      <c r="J207" s="18"/>
      <c r="K207" s="18"/>
      <c r="L207" s="19">
        <f t="shared" si="0"/>
        <v>91351.55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476843.31999999995</v>
      </c>
      <c r="G210" s="41">
        <f t="shared" si="1"/>
        <v>264357.28999999998</v>
      </c>
      <c r="H210" s="41">
        <f t="shared" si="1"/>
        <v>316803.82999999996</v>
      </c>
      <c r="I210" s="41">
        <f t="shared" si="1"/>
        <v>65754.899999999994</v>
      </c>
      <c r="J210" s="41">
        <f t="shared" si="1"/>
        <v>991.57</v>
      </c>
      <c r="K210" s="41">
        <f t="shared" si="1"/>
        <v>1231.3499999999999</v>
      </c>
      <c r="L210" s="41">
        <f t="shared" si="1"/>
        <v>1125982.26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476843.31999999995</v>
      </c>
      <c r="G256" s="41">
        <f t="shared" si="8"/>
        <v>264357.28999999998</v>
      </c>
      <c r="H256" s="41">
        <f t="shared" si="8"/>
        <v>316803.82999999996</v>
      </c>
      <c r="I256" s="41">
        <f t="shared" si="8"/>
        <v>65754.899999999994</v>
      </c>
      <c r="J256" s="41">
        <f t="shared" si="8"/>
        <v>991.57</v>
      </c>
      <c r="K256" s="41">
        <f t="shared" si="8"/>
        <v>1231.3499999999999</v>
      </c>
      <c r="L256" s="41">
        <f t="shared" si="8"/>
        <v>1125982.26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24000</v>
      </c>
      <c r="L262" s="19">
        <f>SUM(F262:K262)</f>
        <v>24000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24000</v>
      </c>
      <c r="L269" s="41">
        <f t="shared" si="9"/>
        <v>24000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476843.31999999995</v>
      </c>
      <c r="G270" s="42">
        <f t="shared" si="11"/>
        <v>264357.28999999998</v>
      </c>
      <c r="H270" s="42">
        <f t="shared" si="11"/>
        <v>316803.82999999996</v>
      </c>
      <c r="I270" s="42">
        <f t="shared" si="11"/>
        <v>65754.899999999994</v>
      </c>
      <c r="J270" s="42">
        <f t="shared" si="11"/>
        <v>991.57</v>
      </c>
      <c r="K270" s="42">
        <f t="shared" si="11"/>
        <v>25231.35</v>
      </c>
      <c r="L270" s="42">
        <f t="shared" si="11"/>
        <v>1149982.26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>
        <v>9501.32</v>
      </c>
      <c r="K275" s="18"/>
      <c r="L275" s="19">
        <f>SUM(F275:K275)</f>
        <v>9501.32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5188.42</v>
      </c>
      <c r="I285" s="18"/>
      <c r="J285" s="18"/>
      <c r="K285" s="18"/>
      <c r="L285" s="19">
        <f t="shared" si="12"/>
        <v>5188.42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5188.42</v>
      </c>
      <c r="I289" s="42">
        <f t="shared" si="13"/>
        <v>0</v>
      </c>
      <c r="J289" s="42">
        <f t="shared" si="13"/>
        <v>9501.32</v>
      </c>
      <c r="K289" s="42">
        <f t="shared" si="13"/>
        <v>0</v>
      </c>
      <c r="L289" s="41">
        <f t="shared" si="13"/>
        <v>14689.74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5188.42</v>
      </c>
      <c r="I337" s="41">
        <f t="shared" si="20"/>
        <v>0</v>
      </c>
      <c r="J337" s="41">
        <f t="shared" si="20"/>
        <v>9501.32</v>
      </c>
      <c r="K337" s="41">
        <f t="shared" si="20"/>
        <v>0</v>
      </c>
      <c r="L337" s="41">
        <f t="shared" si="20"/>
        <v>14689.74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5188.42</v>
      </c>
      <c r="I351" s="41">
        <f>I337</f>
        <v>0</v>
      </c>
      <c r="J351" s="41">
        <f>J337</f>
        <v>9501.32</v>
      </c>
      <c r="K351" s="47">
        <f>K337+K350</f>
        <v>0</v>
      </c>
      <c r="L351" s="41">
        <f>L337+L350</f>
        <v>14689.74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2402.1799999999998</v>
      </c>
      <c r="G357" s="18">
        <v>183.79</v>
      </c>
      <c r="H357" s="18">
        <v>53045.77</v>
      </c>
      <c r="I357" s="18">
        <v>1115.1500000000001</v>
      </c>
      <c r="J357" s="18"/>
      <c r="K357" s="18"/>
      <c r="L357" s="13">
        <f>SUM(F357:K357)</f>
        <v>56746.89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2402.1799999999998</v>
      </c>
      <c r="G361" s="47">
        <f t="shared" si="22"/>
        <v>183.79</v>
      </c>
      <c r="H361" s="47">
        <f t="shared" si="22"/>
        <v>53045.77</v>
      </c>
      <c r="I361" s="47">
        <f t="shared" si="22"/>
        <v>1115.1500000000001</v>
      </c>
      <c r="J361" s="47">
        <f t="shared" si="22"/>
        <v>0</v>
      </c>
      <c r="K361" s="47">
        <f t="shared" si="22"/>
        <v>0</v>
      </c>
      <c r="L361" s="47">
        <f t="shared" si="22"/>
        <v>56746.89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1115.1500000000001</v>
      </c>
      <c r="G367" s="63"/>
      <c r="H367" s="63"/>
      <c r="I367" s="56">
        <f>SUM(F367:H367)</f>
        <v>1115.1500000000001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1115.1500000000001</v>
      </c>
      <c r="G368" s="47">
        <f>SUM(G366:G367)</f>
        <v>0</v>
      </c>
      <c r="H368" s="47">
        <f>SUM(H366:H367)</f>
        <v>0</v>
      </c>
      <c r="I368" s="47">
        <f>SUM(I366:I367)</f>
        <v>1115.1500000000001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29.37</v>
      </c>
      <c r="I395" s="18"/>
      <c r="J395" s="24" t="s">
        <v>289</v>
      </c>
      <c r="K395" s="24" t="s">
        <v>289</v>
      </c>
      <c r="L395" s="56">
        <f t="shared" si="26"/>
        <v>29.37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29.37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29.37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29.37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29.37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39682.67</v>
      </c>
      <c r="G439" s="18"/>
      <c r="H439" s="18"/>
      <c r="I439" s="56">
        <f t="shared" si="33"/>
        <v>39682.67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39682.67</v>
      </c>
      <c r="G445" s="13">
        <f>SUM(G438:G444)</f>
        <v>0</v>
      </c>
      <c r="H445" s="13">
        <f>SUM(H438:H444)</f>
        <v>0</v>
      </c>
      <c r="I445" s="13">
        <f>SUM(I438:I444)</f>
        <v>39682.67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39682.67</v>
      </c>
      <c r="G458" s="18"/>
      <c r="H458" s="18"/>
      <c r="I458" s="56">
        <f t="shared" si="34"/>
        <v>39682.67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39682.67</v>
      </c>
      <c r="G459" s="83">
        <f>SUM(G453:G458)</f>
        <v>0</v>
      </c>
      <c r="H459" s="83">
        <f>SUM(H453:H458)</f>
        <v>0</v>
      </c>
      <c r="I459" s="83">
        <f>SUM(I453:I458)</f>
        <v>39682.67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39682.67</v>
      </c>
      <c r="G460" s="42">
        <f>G451+G459</f>
        <v>0</v>
      </c>
      <c r="H460" s="42">
        <f>H451+H459</f>
        <v>0</v>
      </c>
      <c r="I460" s="42">
        <f>I451+I459</f>
        <v>39682.67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128497.17</v>
      </c>
      <c r="G464" s="18">
        <v>2737.21</v>
      </c>
      <c r="H464" s="18">
        <v>0</v>
      </c>
      <c r="I464" s="18">
        <v>0</v>
      </c>
      <c r="J464" s="18">
        <v>39653.300000000003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1096538.94</v>
      </c>
      <c r="G467" s="18">
        <v>56312.98</v>
      </c>
      <c r="H467" s="18">
        <v>14689.74</v>
      </c>
      <c r="I467" s="18">
        <v>0</v>
      </c>
      <c r="J467" s="18">
        <v>29.37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1096538.94</v>
      </c>
      <c r="G469" s="53">
        <f>SUM(G467:G468)</f>
        <v>56312.98</v>
      </c>
      <c r="H469" s="53">
        <f>SUM(H467:H468)</f>
        <v>14689.74</v>
      </c>
      <c r="I469" s="53">
        <f>SUM(I467:I468)</f>
        <v>0</v>
      </c>
      <c r="J469" s="53">
        <f>SUM(J467:J468)</f>
        <v>29.37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1149982.26</v>
      </c>
      <c r="G471" s="18">
        <v>56746.89</v>
      </c>
      <c r="H471" s="18">
        <v>14689.74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1149982.26</v>
      </c>
      <c r="G473" s="53">
        <f>SUM(G471:G472)</f>
        <v>56746.89</v>
      </c>
      <c r="H473" s="53">
        <f>SUM(H471:H472)</f>
        <v>14689.74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75053.84999999986</v>
      </c>
      <c r="G475" s="53">
        <f>(G464+G469)- G473</f>
        <v>2303.3000000000029</v>
      </c>
      <c r="H475" s="53">
        <f>(H464+H469)- H473</f>
        <v>0</v>
      </c>
      <c r="I475" s="53">
        <f>(I464+I469)- I473</f>
        <v>0</v>
      </c>
      <c r="J475" s="53">
        <f>(J464+J469)- J473</f>
        <v>39682.670000000006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91585.56</v>
      </c>
      <c r="G520" s="18">
        <v>43591.96</v>
      </c>
      <c r="H520" s="18">
        <v>33884.04</v>
      </c>
      <c r="I520" s="18">
        <v>2269.89</v>
      </c>
      <c r="J520" s="18"/>
      <c r="K520" s="18"/>
      <c r="L520" s="88">
        <f>SUM(F520:K520)</f>
        <v>171331.45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91585.56</v>
      </c>
      <c r="G523" s="108">
        <f t="shared" ref="G523:L523" si="36">SUM(G520:G522)</f>
        <v>43591.96</v>
      </c>
      <c r="H523" s="108">
        <f t="shared" si="36"/>
        <v>33884.04</v>
      </c>
      <c r="I523" s="108">
        <f t="shared" si="36"/>
        <v>2269.89</v>
      </c>
      <c r="J523" s="108">
        <f t="shared" si="36"/>
        <v>0</v>
      </c>
      <c r="K523" s="108">
        <f t="shared" si="36"/>
        <v>0</v>
      </c>
      <c r="L523" s="89">
        <f t="shared" si="36"/>
        <v>171331.45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3902</v>
      </c>
      <c r="G525" s="18">
        <v>343.27</v>
      </c>
      <c r="H525" s="18">
        <v>68719.179999999993</v>
      </c>
      <c r="I525" s="18">
        <v>929.13</v>
      </c>
      <c r="J525" s="18"/>
      <c r="K525" s="18"/>
      <c r="L525" s="88">
        <f>SUM(F525:K525)</f>
        <v>73893.58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3902</v>
      </c>
      <c r="G528" s="89">
        <f t="shared" ref="G528:L528" si="37">SUM(G525:G527)</f>
        <v>343.27</v>
      </c>
      <c r="H528" s="89">
        <f t="shared" si="37"/>
        <v>68719.179999999993</v>
      </c>
      <c r="I528" s="89">
        <f t="shared" si="37"/>
        <v>929.13</v>
      </c>
      <c r="J528" s="89">
        <f t="shared" si="37"/>
        <v>0</v>
      </c>
      <c r="K528" s="89">
        <f t="shared" si="37"/>
        <v>0</v>
      </c>
      <c r="L528" s="89">
        <f t="shared" si="37"/>
        <v>73893.58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2912.47</v>
      </c>
      <c r="G530" s="18">
        <v>1257.0899999999999</v>
      </c>
      <c r="H530" s="18">
        <v>44.53</v>
      </c>
      <c r="I530" s="18"/>
      <c r="J530" s="18"/>
      <c r="K530" s="18"/>
      <c r="L530" s="88">
        <f>SUM(F530:K530)</f>
        <v>4214.0899999999992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2912.47</v>
      </c>
      <c r="G533" s="89">
        <f t="shared" ref="G533:L533" si="38">SUM(G530:G532)</f>
        <v>1257.0899999999999</v>
      </c>
      <c r="H533" s="89">
        <f t="shared" si="38"/>
        <v>44.53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4214.0899999999992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5187</v>
      </c>
      <c r="I540" s="18"/>
      <c r="J540" s="18"/>
      <c r="K540" s="18"/>
      <c r="L540" s="88">
        <f>SUM(F540:K540)</f>
        <v>5187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5187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5187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98400.03</v>
      </c>
      <c r="G544" s="89">
        <f t="shared" ref="G544:L544" si="41">G523+G528+G533+G538+G543</f>
        <v>45192.319999999992</v>
      </c>
      <c r="H544" s="89">
        <f t="shared" si="41"/>
        <v>107834.75</v>
      </c>
      <c r="I544" s="89">
        <f t="shared" si="41"/>
        <v>3199.02</v>
      </c>
      <c r="J544" s="89">
        <f t="shared" si="41"/>
        <v>0</v>
      </c>
      <c r="K544" s="89">
        <f t="shared" si="41"/>
        <v>0</v>
      </c>
      <c r="L544" s="89">
        <f t="shared" si="41"/>
        <v>254626.12000000002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171331.45</v>
      </c>
      <c r="G548" s="87">
        <f>L525</f>
        <v>73893.58</v>
      </c>
      <c r="H548" s="87">
        <f>L530</f>
        <v>4214.0899999999992</v>
      </c>
      <c r="I548" s="87">
        <f>L535</f>
        <v>0</v>
      </c>
      <c r="J548" s="87">
        <f>L540</f>
        <v>5187</v>
      </c>
      <c r="K548" s="87">
        <f>SUM(F548:J548)</f>
        <v>254626.12000000002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171331.45</v>
      </c>
      <c r="G551" s="89">
        <f t="shared" si="42"/>
        <v>73893.58</v>
      </c>
      <c r="H551" s="89">
        <f t="shared" si="42"/>
        <v>4214.0899999999992</v>
      </c>
      <c r="I551" s="89">
        <f t="shared" si="42"/>
        <v>0</v>
      </c>
      <c r="J551" s="89">
        <f t="shared" si="42"/>
        <v>5187</v>
      </c>
      <c r="K551" s="89">
        <f t="shared" si="42"/>
        <v>254626.12000000002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16080</v>
      </c>
      <c r="G578" s="18"/>
      <c r="H578" s="18"/>
      <c r="I578" s="87">
        <f t="shared" si="47"/>
        <v>16080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11427.6</v>
      </c>
      <c r="G581" s="18"/>
      <c r="H581" s="18"/>
      <c r="I581" s="87">
        <f t="shared" si="47"/>
        <v>11427.6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79070</v>
      </c>
      <c r="I590" s="18"/>
      <c r="J590" s="18"/>
      <c r="K590" s="104">
        <f t="shared" ref="K590:K596" si="48">SUM(H590:J590)</f>
        <v>79070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5187</v>
      </c>
      <c r="I591" s="18"/>
      <c r="J591" s="18"/>
      <c r="K591" s="104">
        <f t="shared" si="48"/>
        <v>5187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1880</v>
      </c>
      <c r="I593" s="18"/>
      <c r="J593" s="18"/>
      <c r="K593" s="104">
        <f t="shared" si="48"/>
        <v>1880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5214.55</v>
      </c>
      <c r="I594" s="18"/>
      <c r="J594" s="18"/>
      <c r="K594" s="104">
        <f t="shared" si="48"/>
        <v>5214.55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91351.55</v>
      </c>
      <c r="I597" s="108">
        <f>SUM(I590:I596)</f>
        <v>0</v>
      </c>
      <c r="J597" s="108">
        <f>SUM(J590:J596)</f>
        <v>0</v>
      </c>
      <c r="K597" s="108">
        <f>SUM(K590:K596)</f>
        <v>91351.55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10492.89</v>
      </c>
      <c r="I603" s="18"/>
      <c r="J603" s="18"/>
      <c r="K603" s="104">
        <f>SUM(H603:J603)</f>
        <v>10492.89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10492.89</v>
      </c>
      <c r="I604" s="108">
        <f>SUM(I601:I603)</f>
        <v>0</v>
      </c>
      <c r="J604" s="108">
        <f>SUM(J601:J603)</f>
        <v>0</v>
      </c>
      <c r="K604" s="108">
        <f>SUM(K601:K603)</f>
        <v>10492.89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90</v>
      </c>
      <c r="G610" s="18">
        <v>29.44</v>
      </c>
      <c r="H610" s="18"/>
      <c r="I610" s="18"/>
      <c r="J610" s="18"/>
      <c r="K610" s="18"/>
      <c r="L610" s="88">
        <f>SUM(F610:K610)</f>
        <v>119.44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90</v>
      </c>
      <c r="G613" s="108">
        <f t="shared" si="49"/>
        <v>29.44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119.44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81758.61</v>
      </c>
      <c r="H616" s="109">
        <f>SUM(F51)</f>
        <v>81758.61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2303.3000000000002</v>
      </c>
      <c r="H617" s="109">
        <f>SUM(G51)</f>
        <v>2303.3000000000002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4265.2299999999996</v>
      </c>
      <c r="H618" s="109">
        <f>SUM(H51)</f>
        <v>4265.2299999999996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39682.67</v>
      </c>
      <c r="H620" s="109">
        <f>SUM(J51)</f>
        <v>39682.67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75053.850000000006</v>
      </c>
      <c r="H621" s="109">
        <f>F475</f>
        <v>75053.84999999986</v>
      </c>
      <c r="I621" s="121" t="s">
        <v>101</v>
      </c>
      <c r="J621" s="109">
        <f t="shared" ref="J621:J654" si="50">G621-H621</f>
        <v>1.4551915228366852E-10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2303.3000000000002</v>
      </c>
      <c r="H622" s="109">
        <f>G475</f>
        <v>2303.3000000000029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39682.67</v>
      </c>
      <c r="H625" s="109">
        <f>J475</f>
        <v>39682.670000000006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1096538.9400000002</v>
      </c>
      <c r="H626" s="104">
        <f>SUM(F467)</f>
        <v>1096538.94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56312.979999999996</v>
      </c>
      <c r="H627" s="104">
        <f>SUM(G467)</f>
        <v>56312.98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14689.74</v>
      </c>
      <c r="H628" s="104">
        <f>SUM(H467)</f>
        <v>14689.74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29.37</v>
      </c>
      <c r="H630" s="104">
        <f>SUM(J467)</f>
        <v>29.37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1149982.26</v>
      </c>
      <c r="H631" s="104">
        <f>SUM(F471)</f>
        <v>1149982.26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14689.74</v>
      </c>
      <c r="H632" s="104">
        <f>SUM(H471)</f>
        <v>14689.74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1115.1500000000001</v>
      </c>
      <c r="H633" s="104">
        <f>I368</f>
        <v>1115.1500000000001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56746.89</v>
      </c>
      <c r="H634" s="104">
        <f>SUM(G471)</f>
        <v>56746.89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29.37</v>
      </c>
      <c r="H636" s="164">
        <f>SUM(J467)</f>
        <v>29.37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39682.67</v>
      </c>
      <c r="H638" s="104">
        <f>SUM(F460)</f>
        <v>39682.67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39682.67</v>
      </c>
      <c r="H641" s="104">
        <f>SUM(I460)</f>
        <v>39682.67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29.37</v>
      </c>
      <c r="H643" s="104">
        <f>H407</f>
        <v>29.37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29.37</v>
      </c>
      <c r="H645" s="104">
        <f>L407</f>
        <v>29.37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91351.55</v>
      </c>
      <c r="H646" s="104">
        <f>L207+L225+L243</f>
        <v>91351.55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10492.89</v>
      </c>
      <c r="H647" s="104">
        <f>(J256+J337)-(J254+J335)</f>
        <v>10492.89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91351.55</v>
      </c>
      <c r="H648" s="104">
        <f>H597</f>
        <v>91351.55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24000</v>
      </c>
      <c r="H651" s="104">
        <f>K262+K344</f>
        <v>24000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1197418.8899999999</v>
      </c>
      <c r="G659" s="19">
        <f>(L228+L308+L358)</f>
        <v>0</v>
      </c>
      <c r="H659" s="19">
        <f>(L246+L327+L359)</f>
        <v>0</v>
      </c>
      <c r="I659" s="19">
        <f>SUM(F659:H659)</f>
        <v>1197418.8899999999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6726.9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6726.9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91351.55</v>
      </c>
      <c r="G661" s="19">
        <f>(L225+L305)-(J225+J305)</f>
        <v>0</v>
      </c>
      <c r="H661" s="19">
        <f>(L243+L324)-(J243+J324)</f>
        <v>0</v>
      </c>
      <c r="I661" s="19">
        <f>SUM(F661:H661)</f>
        <v>91351.55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38119.93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38119.93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1061220.5099999998</v>
      </c>
      <c r="G663" s="19">
        <f>G659-SUM(G660:G662)</f>
        <v>0</v>
      </c>
      <c r="H663" s="19">
        <f>H659-SUM(H660:H662)</f>
        <v>0</v>
      </c>
      <c r="I663" s="19">
        <f>I659-SUM(I660:I662)</f>
        <v>1061220.5099999998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59.28</v>
      </c>
      <c r="G664" s="248"/>
      <c r="H664" s="248"/>
      <c r="I664" s="19">
        <f>SUM(F664:H664)</f>
        <v>59.28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17901.830000000002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17901.830000000002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17901.830000000002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17901.830000000002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WENTWORTH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264771.40999999997</v>
      </c>
      <c r="C9" s="229">
        <f>'DOE25'!G196+'DOE25'!G214+'DOE25'!G232+'DOE25'!G275+'DOE25'!G294+'DOE25'!G313</f>
        <v>191582.73</v>
      </c>
    </row>
    <row r="10" spans="1:3" x14ac:dyDescent="0.2">
      <c r="A10" t="s">
        <v>779</v>
      </c>
      <c r="B10" s="240">
        <v>235263.1</v>
      </c>
      <c r="C10" s="240">
        <v>189728.58</v>
      </c>
    </row>
    <row r="11" spans="1:3" x14ac:dyDescent="0.2">
      <c r="A11" t="s">
        <v>780</v>
      </c>
      <c r="B11" s="240">
        <v>25083.31</v>
      </c>
      <c r="C11" s="240">
        <v>1418.35</v>
      </c>
    </row>
    <row r="12" spans="1:3" x14ac:dyDescent="0.2">
      <c r="A12" t="s">
        <v>781</v>
      </c>
      <c r="B12" s="240">
        <v>4425</v>
      </c>
      <c r="C12" s="240">
        <v>435.8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264771.41000000003</v>
      </c>
      <c r="C13" s="231">
        <f>SUM(C10:C12)</f>
        <v>191582.72999999998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91585.56</v>
      </c>
      <c r="C18" s="229">
        <f>'DOE25'!G197+'DOE25'!G215+'DOE25'!G233+'DOE25'!G276+'DOE25'!G295+'DOE25'!G314</f>
        <v>43591.96</v>
      </c>
    </row>
    <row r="19" spans="1:3" x14ac:dyDescent="0.2">
      <c r="A19" t="s">
        <v>779</v>
      </c>
      <c r="B19" s="240">
        <v>40147</v>
      </c>
      <c r="C19" s="240">
        <v>30907.279999999999</v>
      </c>
    </row>
    <row r="20" spans="1:3" x14ac:dyDescent="0.2">
      <c r="A20" t="s">
        <v>780</v>
      </c>
      <c r="B20" s="240">
        <v>50108.56</v>
      </c>
      <c r="C20" s="240">
        <v>12508.45</v>
      </c>
    </row>
    <row r="21" spans="1:3" x14ac:dyDescent="0.2">
      <c r="A21" t="s">
        <v>781</v>
      </c>
      <c r="B21" s="240">
        <v>1330</v>
      </c>
      <c r="C21" s="240">
        <v>176.23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91585.56</v>
      </c>
      <c r="C22" s="231">
        <f>SUM(C19:C21)</f>
        <v>43591.96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5540</v>
      </c>
      <c r="C36" s="235">
        <f>'DOE25'!G199+'DOE25'!G217+'DOE25'!G235+'DOE25'!G278+'DOE25'!G297+'DOE25'!G316</f>
        <v>838.24</v>
      </c>
    </row>
    <row r="37" spans="1:3" x14ac:dyDescent="0.2">
      <c r="A37" t="s">
        <v>779</v>
      </c>
      <c r="B37" s="240">
        <v>5540</v>
      </c>
      <c r="C37" s="240">
        <v>838.24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5540</v>
      </c>
      <c r="C40" s="231">
        <f>SUM(C37:C39)</f>
        <v>838.24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40" sqref="D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WENTWORTH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657837.04</v>
      </c>
      <c r="D5" s="20">
        <f>SUM('DOE25'!L196:L199)+SUM('DOE25'!L214:L217)+SUM('DOE25'!L232:L235)-F5-G5</f>
        <v>656985.96000000008</v>
      </c>
      <c r="E5" s="243"/>
      <c r="F5" s="255">
        <f>SUM('DOE25'!J196:J199)+SUM('DOE25'!J214:J217)+SUM('DOE25'!J232:J235)</f>
        <v>851.08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138390.72999999998</v>
      </c>
      <c r="D6" s="20">
        <f>'DOE25'!L201+'DOE25'!L219+'DOE25'!L237-F6-G6</f>
        <v>138390.72999999998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11829.420000000002</v>
      </c>
      <c r="D7" s="20">
        <f>'DOE25'!L202+'DOE25'!L220+'DOE25'!L238-F7-G7</f>
        <v>11829.420000000002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22793.94</v>
      </c>
      <c r="D8" s="243"/>
      <c r="E8" s="20">
        <f>'DOE25'!L203+'DOE25'!L221+'DOE25'!L239-F8-G8-D9-D11</f>
        <v>22742.71</v>
      </c>
      <c r="F8" s="255">
        <f>'DOE25'!J203+'DOE25'!J221+'DOE25'!J239</f>
        <v>0</v>
      </c>
      <c r="G8" s="53">
        <f>'DOE25'!K203+'DOE25'!K221+'DOE25'!K239</f>
        <v>51.23</v>
      </c>
      <c r="H8" s="259"/>
    </row>
    <row r="9" spans="1:9" x14ac:dyDescent="0.2">
      <c r="A9" s="32">
        <v>2310</v>
      </c>
      <c r="B9" t="s">
        <v>818</v>
      </c>
      <c r="C9" s="245">
        <f t="shared" si="0"/>
        <v>8403.83</v>
      </c>
      <c r="D9" s="244">
        <v>8403.83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14357.22</v>
      </c>
      <c r="D11" s="244">
        <v>14357.22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105122.14</v>
      </c>
      <c r="D12" s="20">
        <f>'DOE25'!L204+'DOE25'!L222+'DOE25'!L240-F12-G12</f>
        <v>103942.02</v>
      </c>
      <c r="E12" s="243"/>
      <c r="F12" s="255">
        <f>'DOE25'!J204+'DOE25'!J222+'DOE25'!J240</f>
        <v>0</v>
      </c>
      <c r="G12" s="53">
        <f>'DOE25'!K204+'DOE25'!K222+'DOE25'!K240</f>
        <v>1180.1199999999999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75896.39</v>
      </c>
      <c r="D14" s="20">
        <f>'DOE25'!L206+'DOE25'!L224+'DOE25'!L242-F14-G14</f>
        <v>75755.899999999994</v>
      </c>
      <c r="E14" s="243"/>
      <c r="F14" s="255">
        <f>'DOE25'!J206+'DOE25'!J224+'DOE25'!J242</f>
        <v>140.49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91351.55</v>
      </c>
      <c r="D15" s="20">
        <f>'DOE25'!L207+'DOE25'!L225+'DOE25'!L243-F15-G15</f>
        <v>91351.55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56746.89</v>
      </c>
      <c r="D29" s="20">
        <f>'DOE25'!L357+'DOE25'!L358+'DOE25'!L359-'DOE25'!I366-F29-G29</f>
        <v>56746.89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14689.74</v>
      </c>
      <c r="D31" s="20">
        <f>'DOE25'!L289+'DOE25'!L308+'DOE25'!L327+'DOE25'!L332+'DOE25'!L333+'DOE25'!L334-F31-G31</f>
        <v>5188.42</v>
      </c>
      <c r="E31" s="243"/>
      <c r="F31" s="255">
        <f>'DOE25'!J289+'DOE25'!J308+'DOE25'!J327+'DOE25'!J332+'DOE25'!J333+'DOE25'!J334</f>
        <v>9501.32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1162951.94</v>
      </c>
      <c r="E33" s="246">
        <f>SUM(E5:E31)</f>
        <v>26742.71</v>
      </c>
      <c r="F33" s="246">
        <f>SUM(F5:F31)</f>
        <v>10492.89</v>
      </c>
      <c r="G33" s="246">
        <f>SUM(G5:G31)</f>
        <v>1231.3499999999999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26742.71</v>
      </c>
      <c r="E35" s="249"/>
    </row>
    <row r="36" spans="2:8" ht="12" thickTop="1" x14ac:dyDescent="0.2">
      <c r="B36" t="s">
        <v>815</v>
      </c>
      <c r="D36" s="20">
        <f>D33</f>
        <v>1162951.94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WENTWORTH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65028.25</v>
      </c>
      <c r="D8" s="95">
        <f>'DOE25'!G9</f>
        <v>-5201.8599999999997</v>
      </c>
      <c r="E8" s="95">
        <f>'DOE25'!H9</f>
        <v>3466.47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39682.67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11842.36</v>
      </c>
      <c r="D12" s="95">
        <f>'DOE25'!G13</f>
        <v>6024.36</v>
      </c>
      <c r="E12" s="95">
        <f>'DOE25'!H13</f>
        <v>798.76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4888</v>
      </c>
      <c r="D13" s="95">
        <f>'DOE25'!G14</f>
        <v>1480.8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81758.61</v>
      </c>
      <c r="D18" s="41">
        <f>SUM(D8:D17)</f>
        <v>2303.3000000000002</v>
      </c>
      <c r="E18" s="41">
        <f>SUM(E8:E17)</f>
        <v>4265.2299999999996</v>
      </c>
      <c r="F18" s="41">
        <f>SUM(F8:F17)</f>
        <v>0</v>
      </c>
      <c r="G18" s="41">
        <f>SUM(G8:G17)</f>
        <v>39682.67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6704.76</v>
      </c>
      <c r="D23" s="95">
        <f>'DOE25'!G24</f>
        <v>0</v>
      </c>
      <c r="E23" s="95">
        <f>'DOE25'!H24</f>
        <v>623.77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3641.46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6704.76</v>
      </c>
      <c r="D31" s="41">
        <f>SUM(D21:D30)</f>
        <v>0</v>
      </c>
      <c r="E31" s="41">
        <f>SUM(E21:E30)</f>
        <v>4265.2299999999996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8179.11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2303.3000000000002</v>
      </c>
      <c r="E46" s="95">
        <f>'DOE25'!H47</f>
        <v>0</v>
      </c>
      <c r="F46" s="95">
        <f>'DOE25'!I47</f>
        <v>0</v>
      </c>
      <c r="G46" s="95">
        <f>'DOE25'!J47</f>
        <v>39682.67</v>
      </c>
      <c r="H46" s="124"/>
      <c r="I46" s="124"/>
    </row>
    <row r="47" spans="1:9" x14ac:dyDescent="0.2">
      <c r="A47" s="1" t="s">
        <v>897</v>
      </c>
      <c r="B47" s="6">
        <v>753</v>
      </c>
      <c r="C47" s="95" t="str">
        <f>'DOE25'!F48</f>
        <v xml:space="preserve"> 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66874.740000000005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75053.850000000006</v>
      </c>
      <c r="D49" s="41">
        <f>SUM(D34:D48)</f>
        <v>2303.3000000000002</v>
      </c>
      <c r="E49" s="41">
        <f>SUM(E34:E48)</f>
        <v>0</v>
      </c>
      <c r="F49" s="41">
        <f>SUM(F34:F48)</f>
        <v>0</v>
      </c>
      <c r="G49" s="41">
        <f>SUM(G34:G48)</f>
        <v>39682.67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81758.61</v>
      </c>
      <c r="D50" s="41">
        <f>D49+D31</f>
        <v>2303.3000000000002</v>
      </c>
      <c r="E50" s="41">
        <f>E49+E31</f>
        <v>4265.2299999999996</v>
      </c>
      <c r="F50" s="41">
        <f>F49+F31</f>
        <v>0</v>
      </c>
      <c r="G50" s="41">
        <f>G49+G31</f>
        <v>39682.67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636786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106.6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29.37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6726.9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11233.81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11340.41</v>
      </c>
      <c r="D61" s="130">
        <f>SUM(D56:D60)</f>
        <v>6726.9</v>
      </c>
      <c r="E61" s="130">
        <f>SUM(E56:E60)</f>
        <v>0</v>
      </c>
      <c r="F61" s="130">
        <f>SUM(F56:F60)</f>
        <v>0</v>
      </c>
      <c r="G61" s="130">
        <f>SUM(G56:G60)</f>
        <v>29.37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648126.41</v>
      </c>
      <c r="D62" s="22">
        <f>D55+D61</f>
        <v>6726.9</v>
      </c>
      <c r="E62" s="22">
        <f>E55+E61</f>
        <v>0</v>
      </c>
      <c r="F62" s="22">
        <f>F55+F61</f>
        <v>0</v>
      </c>
      <c r="G62" s="22">
        <f>G55+G61</f>
        <v>29.37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308152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104490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412642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7921.69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364.05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7921.69</v>
      </c>
      <c r="D77" s="130">
        <f>SUM(D71:D76)</f>
        <v>364.05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420563.69</v>
      </c>
      <c r="D80" s="130">
        <f>SUM(D78:D79)+D77+D69</f>
        <v>364.05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25356.61</v>
      </c>
      <c r="D87" s="95">
        <f>SUM('DOE25'!G152:G160)</f>
        <v>25222.03</v>
      </c>
      <c r="E87" s="95">
        <f>SUM('DOE25'!H152:H160)</f>
        <v>14689.74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2492.23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27848.84</v>
      </c>
      <c r="D90" s="131">
        <f>SUM(D84:D89)</f>
        <v>25222.03</v>
      </c>
      <c r="E90" s="131">
        <f>SUM(E84:E89)</f>
        <v>14689.74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24000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24000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1096538.9400000002</v>
      </c>
      <c r="D103" s="86">
        <f>D62+D80+D90+D102</f>
        <v>56312.979999999996</v>
      </c>
      <c r="E103" s="86">
        <f>E62+E80+E90+E102</f>
        <v>14689.74</v>
      </c>
      <c r="F103" s="86">
        <f>F62+F80+F90+F102</f>
        <v>0</v>
      </c>
      <c r="G103" s="86">
        <f>G62+G80+G102</f>
        <v>29.37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478625.82000000007</v>
      </c>
      <c r="D108" s="24" t="s">
        <v>289</v>
      </c>
      <c r="E108" s="95">
        <f>('DOE25'!L275)+('DOE25'!L294)+('DOE25'!L313)</f>
        <v>9501.32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171331.45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7879.7699999999995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657837.04</v>
      </c>
      <c r="D114" s="86">
        <f>SUM(D108:D113)</f>
        <v>0</v>
      </c>
      <c r="E114" s="86">
        <f>SUM(E108:E113)</f>
        <v>9501.32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138390.72999999998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11829.420000000002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45554.990000000005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105122.14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75896.39</v>
      </c>
      <c r="D122" s="24" t="s">
        <v>289</v>
      </c>
      <c r="E122" s="95">
        <f>+('DOE25'!L285)+('DOE25'!L304)+('DOE25'!L323)</f>
        <v>5188.42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91351.55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56746.89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468145.22000000003</v>
      </c>
      <c r="D127" s="86">
        <f>SUM(D117:D126)</f>
        <v>56746.89</v>
      </c>
      <c r="E127" s="86">
        <f>SUM(E117:E126)</f>
        <v>5188.42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29.37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-29.37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24000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1149982.26</v>
      </c>
      <c r="D144" s="86">
        <f>(D114+D127+D143)</f>
        <v>56746.89</v>
      </c>
      <c r="E144" s="86">
        <f>(E114+E127+E143)</f>
        <v>14689.74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WENTWORTH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17902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17902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488127</v>
      </c>
      <c r="D10" s="182">
        <f>ROUND((C10/$C$28)*100,1)</f>
        <v>41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171331</v>
      </c>
      <c r="D11" s="182">
        <f>ROUND((C11/$C$28)*100,1)</f>
        <v>14.4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7880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138391</v>
      </c>
      <c r="D15" s="182">
        <f t="shared" ref="D15:D27" si="0">ROUND((C15/$C$28)*100,1)</f>
        <v>11.6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11829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45555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105122</v>
      </c>
      <c r="D18" s="182">
        <f t="shared" si="0"/>
        <v>8.8000000000000007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81085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91352</v>
      </c>
      <c r="D21" s="182">
        <f t="shared" si="0"/>
        <v>7.7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50020.1</v>
      </c>
      <c r="D27" s="182">
        <f t="shared" si="0"/>
        <v>4.2</v>
      </c>
    </row>
    <row r="28" spans="1:4" x14ac:dyDescent="0.2">
      <c r="B28" s="187" t="s">
        <v>723</v>
      </c>
      <c r="C28" s="180">
        <f>SUM(C10:C27)</f>
        <v>1190692.1000000001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1190692.1000000001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636786</v>
      </c>
      <c r="D35" s="182">
        <f t="shared" ref="D35:D40" si="1">ROUND((C35/$C$41)*100,1)</f>
        <v>56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11369.780000000028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412642</v>
      </c>
      <c r="D37" s="182">
        <f t="shared" si="1"/>
        <v>36.299999999999997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8286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67761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1136844.78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WENTWORTH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2013-06-14T12:22:24Z</cp:lastPrinted>
  <dcterms:created xsi:type="dcterms:W3CDTF">1997-12-04T19:04:30Z</dcterms:created>
  <dcterms:modified xsi:type="dcterms:W3CDTF">2013-10-03T12:59:40Z</dcterms:modified>
</cp:coreProperties>
</file>