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58" i="1" l="1"/>
  <c r="G439" i="1"/>
  <c r="H232" i="1" l="1"/>
  <c r="H203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10" i="1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C108" i="2" s="1"/>
  <c r="L233" i="1"/>
  <c r="C109" i="2" s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C123" i="2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2" i="10"/>
  <c r="C13" i="10"/>
  <c r="C15" i="10"/>
  <c r="C16" i="10"/>
  <c r="C18" i="10"/>
  <c r="C19" i="10"/>
  <c r="C20" i="10"/>
  <c r="L249" i="1"/>
  <c r="L331" i="1"/>
  <c r="C23" i="10" s="1"/>
  <c r="L253" i="1"/>
  <c r="C25" i="10"/>
  <c r="L267" i="1"/>
  <c r="L268" i="1"/>
  <c r="L348" i="1"/>
  <c r="L349" i="1"/>
  <c r="I664" i="1"/>
  <c r="I669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C18" i="2" s="1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E119" i="2"/>
  <c r="C120" i="2"/>
  <c r="E120" i="2"/>
  <c r="E127" i="2" s="1"/>
  <c r="E144" i="2" s="1"/>
  <c r="C121" i="2"/>
  <c r="E121" i="2"/>
  <c r="C122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F49" i="1" s="1"/>
  <c r="C48" i="2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G256" i="1" s="1"/>
  <c r="G270" i="1" s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I400" i="1"/>
  <c r="F406" i="1"/>
  <c r="G406" i="1"/>
  <c r="H406" i="1"/>
  <c r="I406" i="1"/>
  <c r="F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H469" i="1"/>
  <c r="I469" i="1"/>
  <c r="J469" i="1"/>
  <c r="H473" i="1"/>
  <c r="H475" i="1" s="1"/>
  <c r="H623" i="1" s="1"/>
  <c r="J623" i="1" s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4" i="1" s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3" i="1"/>
  <c r="G624" i="1"/>
  <c r="H628" i="1"/>
  <c r="H629" i="1"/>
  <c r="H630" i="1"/>
  <c r="H632" i="1"/>
  <c r="G633" i="1"/>
  <c r="H633" i="1"/>
  <c r="H635" i="1"/>
  <c r="H636" i="1"/>
  <c r="H637" i="1"/>
  <c r="G638" i="1"/>
  <c r="H638" i="1"/>
  <c r="G640" i="1"/>
  <c r="H640" i="1"/>
  <c r="G642" i="1"/>
  <c r="H642" i="1"/>
  <c r="G643" i="1"/>
  <c r="H643" i="1"/>
  <c r="G648" i="1"/>
  <c r="G650" i="1"/>
  <c r="J650" i="1" s="1"/>
  <c r="G651" i="1"/>
  <c r="H651" i="1"/>
  <c r="G652" i="1"/>
  <c r="H652" i="1"/>
  <c r="G653" i="1"/>
  <c r="H653" i="1"/>
  <c r="H654" i="1"/>
  <c r="J654" i="1" s="1"/>
  <c r="F191" i="1"/>
  <c r="L255" i="1"/>
  <c r="K256" i="1"/>
  <c r="K270" i="1" s="1"/>
  <c r="I256" i="1"/>
  <c r="I270" i="1" s="1"/>
  <c r="G163" i="2"/>
  <c r="G159" i="2"/>
  <c r="F31" i="2"/>
  <c r="C26" i="10"/>
  <c r="L327" i="1"/>
  <c r="L350" i="1"/>
  <c r="L289" i="1"/>
  <c r="C69" i="2"/>
  <c r="A40" i="12"/>
  <c r="D12" i="13"/>
  <c r="C12" i="13" s="1"/>
  <c r="G161" i="2"/>
  <c r="D61" i="2"/>
  <c r="D62" i="2" s="1"/>
  <c r="E49" i="2"/>
  <c r="D18" i="13"/>
  <c r="C18" i="13" s="1"/>
  <c r="D7" i="13"/>
  <c r="C7" i="13" s="1"/>
  <c r="F102" i="2"/>
  <c r="D18" i="2"/>
  <c r="E18" i="2"/>
  <c r="D17" i="13"/>
  <c r="C17" i="13" s="1"/>
  <c r="D6" i="13"/>
  <c r="C6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I475" i="1"/>
  <c r="H624" i="1" s="1"/>
  <c r="J624" i="1" s="1"/>
  <c r="G337" i="1"/>
  <c r="G351" i="1" s="1"/>
  <c r="F168" i="1"/>
  <c r="J139" i="1"/>
  <c r="F570" i="1"/>
  <c r="I551" i="1"/>
  <c r="K548" i="1"/>
  <c r="K549" i="1"/>
  <c r="G22" i="2"/>
  <c r="K597" i="1"/>
  <c r="G646" i="1" s="1"/>
  <c r="K544" i="1"/>
  <c r="J551" i="1"/>
  <c r="H551" i="1"/>
  <c r="C29" i="10"/>
  <c r="I660" i="1"/>
  <c r="H139" i="1"/>
  <c r="L400" i="1"/>
  <c r="C138" i="2" s="1"/>
  <c r="L392" i="1"/>
  <c r="F22" i="13"/>
  <c r="H25" i="13"/>
  <c r="C25" i="13" s="1"/>
  <c r="J633" i="1"/>
  <c r="H570" i="1"/>
  <c r="L559" i="1"/>
  <c r="J544" i="1"/>
  <c r="H337" i="1"/>
  <c r="H351" i="1" s="1"/>
  <c r="F337" i="1"/>
  <c r="F351" i="1" s="1"/>
  <c r="G191" i="1"/>
  <c r="H191" i="1"/>
  <c r="F551" i="1"/>
  <c r="L308" i="1"/>
  <c r="E16" i="13"/>
  <c r="L569" i="1"/>
  <c r="I570" i="1"/>
  <c r="I544" i="1"/>
  <c r="J635" i="1"/>
  <c r="G36" i="2"/>
  <c r="G544" i="1"/>
  <c r="L544" i="1"/>
  <c r="H544" i="1"/>
  <c r="K550" i="1"/>
  <c r="K551" i="1" s="1"/>
  <c r="C22" i="13"/>
  <c r="C137" i="2"/>
  <c r="C16" i="13"/>
  <c r="H33" i="13"/>
  <c r="G621" i="1" l="1"/>
  <c r="C49" i="2"/>
  <c r="C50" i="2" s="1"/>
  <c r="J616" i="1"/>
  <c r="J639" i="1"/>
  <c r="I445" i="1"/>
  <c r="G641" i="1" s="1"/>
  <c r="G644" i="1"/>
  <c r="J644" i="1" s="1"/>
  <c r="F659" i="1"/>
  <c r="F663" i="1" s="1"/>
  <c r="F671" i="1" s="1"/>
  <c r="C4" i="10" s="1"/>
  <c r="C114" i="2"/>
  <c r="D5" i="13"/>
  <c r="C5" i="13" s="1"/>
  <c r="C11" i="10"/>
  <c r="L246" i="1"/>
  <c r="H659" i="1" s="1"/>
  <c r="H663" i="1" s="1"/>
  <c r="H671" i="1" s="1"/>
  <c r="C6" i="10" s="1"/>
  <c r="E8" i="13"/>
  <c r="C8" i="13" s="1"/>
  <c r="J648" i="1"/>
  <c r="I661" i="1"/>
  <c r="G649" i="1"/>
  <c r="C21" i="10"/>
  <c r="D15" i="13"/>
  <c r="C15" i="13" s="1"/>
  <c r="H646" i="1"/>
  <c r="J646" i="1" s="1"/>
  <c r="C119" i="2"/>
  <c r="L228" i="1"/>
  <c r="C17" i="10"/>
  <c r="H256" i="1"/>
  <c r="H270" i="1" s="1"/>
  <c r="C127" i="2"/>
  <c r="G622" i="1"/>
  <c r="C80" i="2"/>
  <c r="F111" i="1"/>
  <c r="C36" i="10" s="1"/>
  <c r="C55" i="2"/>
  <c r="C62" i="2" s="1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J617" i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J651" i="1"/>
  <c r="J641" i="1"/>
  <c r="G570" i="1"/>
  <c r="I433" i="1"/>
  <c r="G433" i="1"/>
  <c r="E103" i="2"/>
  <c r="I662" i="1"/>
  <c r="C27" i="10"/>
  <c r="G634" i="1"/>
  <c r="E33" i="13" l="1"/>
  <c r="D35" i="13" s="1"/>
  <c r="F666" i="1"/>
  <c r="L256" i="1"/>
  <c r="L270" i="1" s="1"/>
  <c r="G631" i="1" s="1"/>
  <c r="H666" i="1"/>
  <c r="C28" i="10"/>
  <c r="D19" i="10" s="1"/>
  <c r="C144" i="2"/>
  <c r="G659" i="1"/>
  <c r="C103" i="2"/>
  <c r="F192" i="1"/>
  <c r="G630" i="1"/>
  <c r="J630" i="1" s="1"/>
  <c r="D33" i="13"/>
  <c r="D36" i="13" s="1"/>
  <c r="J645" i="1"/>
  <c r="G192" i="1"/>
  <c r="G627" i="1" s="1"/>
  <c r="G625" i="1"/>
  <c r="J625" i="1" s="1"/>
  <c r="J51" i="1"/>
  <c r="H620" i="1" s="1"/>
  <c r="J620" i="1" s="1"/>
  <c r="C38" i="10"/>
  <c r="D23" i="10" l="1"/>
  <c r="F471" i="1"/>
  <c r="H631" i="1" s="1"/>
  <c r="J631" i="1" s="1"/>
  <c r="G626" i="1"/>
  <c r="F467" i="1"/>
  <c r="D18" i="10"/>
  <c r="D21" i="10"/>
  <c r="D26" i="10"/>
  <c r="D12" i="10"/>
  <c r="D27" i="10"/>
  <c r="D11" i="10"/>
  <c r="D22" i="10"/>
  <c r="D10" i="10"/>
  <c r="C30" i="10"/>
  <c r="D24" i="10"/>
  <c r="D13" i="10"/>
  <c r="D17" i="10"/>
  <c r="D16" i="10"/>
  <c r="D20" i="10"/>
  <c r="D15" i="10"/>
  <c r="D25" i="10"/>
  <c r="G663" i="1"/>
  <c r="I659" i="1"/>
  <c r="I663" i="1" s="1"/>
  <c r="I671" i="1" s="1"/>
  <c r="C7" i="10" s="1"/>
  <c r="C41" i="10"/>
  <c r="D38" i="10" s="1"/>
  <c r="F473" i="1" l="1"/>
  <c r="H626" i="1"/>
  <c r="J626" i="1" s="1"/>
  <c r="F469" i="1"/>
  <c r="I666" i="1"/>
  <c r="G473" i="1"/>
  <c r="H634" i="1"/>
  <c r="J634" i="1" s="1"/>
  <c r="D28" i="10"/>
  <c r="G666" i="1"/>
  <c r="G671" i="1"/>
  <c r="C5" i="10" s="1"/>
  <c r="D37" i="10"/>
  <c r="D36" i="10"/>
  <c r="D35" i="10"/>
  <c r="D40" i="10"/>
  <c r="D39" i="10"/>
  <c r="F475" i="1" l="1"/>
  <c r="H621" i="1" s="1"/>
  <c r="J621" i="1" s="1"/>
  <c r="H627" i="1"/>
  <c r="J627" i="1" s="1"/>
  <c r="G469" i="1"/>
  <c r="G475" i="1" s="1"/>
  <c r="H622" i="1" s="1"/>
  <c r="D41" i="10"/>
  <c r="J622" i="1" l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<sst xmlns="http://schemas.openxmlformats.org/spreadsheetml/2006/main" count="3944" uniqueCount="910">
  <si>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</si>
  <si>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</si>
  <si>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</si>
  <si>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</si>
  <si>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</si>
  <si>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</si>
  <si>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</si>
  <si>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</si>
  <si>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</si>
  <si>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</si>
  <si>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</si>
  <si>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</si>
  <si>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</si>
  <si>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</si>
  <si>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</si>
  <si>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</si>
  <si>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</si>
  <si>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</si>
  <si>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</si>
  <si>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</si>
  <si>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</si>
  <si>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</si>
  <si>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</si>
  <si>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</si>
  <si>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</si>
  <si>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</si>
  <si>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</si>
  <si>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</si>
  <si>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</si>
  <si>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</si>
  <si>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</si>
  <si>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</si>
  <si>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</si>
  <si>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</si>
  <si>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</si>
  <si>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</si>
  <si>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</si>
  <si>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</si>
  <si>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</si>
  <si>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</si>
  <si>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</si>
  <si>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</si>
  <si>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</si>
  <si>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</si>
  <si>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</si>
  <si>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</si>
  <si>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</si>
  <si>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</si>
  <si>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</si>
  <si>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</si>
  <si>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</si>
  <si>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</si>
  <si>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</si>
  <si>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</si>
  <si>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</si>
  <si>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</si>
  <si>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</si>
  <si>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</si>
  <si>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</si>
  <si>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</si>
  <si>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</si>
  <si>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</si>
  <si>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</si>
  <si>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</si>
  <si>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</si>
  <si>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</si>
  <si>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</si>
  <si>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</si>
  <si>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</si>
  <si>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</si>
  <si>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</si>
  <si>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</si>
  <si>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</si>
  <si>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</si>
  <si>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</si>
  <si>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</si>
  <si>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</si>
  <si>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</si>
  <si>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</si>
  <si>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</si>
  <si>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</si>
  <si>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</si>
  <si>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</si>
  <si>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</si>
  <si>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</si>
  <si>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</si>
  <si>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</si>
  <si>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</si>
  <si>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</si>
  <si>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</si>
  <si>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</si>
  <si>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</si>
  <si>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</si>
  <si>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</si>
  <si>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</si>
  <si>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</si>
  <si>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</si>
  <si>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</si>
  <si>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</si>
  <si>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</si>
  <si>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</si>
  <si>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</si>
  <si>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</si>
  <si>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</si>
  <si>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</si>
  <si>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</si>
  <si>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</si>
  <si>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</si>
  <si>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</si>
  <si>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</si>
  <si>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</si>
  <si>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</si>
  <si>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</si>
  <si>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</si>
  <si>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</si>
  <si>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</si>
  <si>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</si>
  <si>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</si>
  <si>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</si>
  <si>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</si>
  <si>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</si>
  <si>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</si>
  <si>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</si>
  <si>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</si>
  <si>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</si>
  <si>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</si>
  <si>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</si>
  <si>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</si>
  <si>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</si>
  <si>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</si>
  <si>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</si>
  <si>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</si>
  <si>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</si>
  <si>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</si>
  <si>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</si>
  <si>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</si>
  <si>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</si>
  <si>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</si>
  <si>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</si>
  <si>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</si>
  <si>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</si>
  <si>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</si>
  <si>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</si>
  <si>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</si>
  <si>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</si>
  <si>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</si>
  <si>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</si>
  <si>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</si>
  <si>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</si>
  <si>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</si>
  <si>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</si>
  <si>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</si>
  <si>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</si>
  <si>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</si>
  <si>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</si>
  <si>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</si>
  <si>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</si>
  <si>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</si>
  <si>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</si>
  <si>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</si>
  <si>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</si>
  <si>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</si>
  <si>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</si>
  <si>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</si>
  <si>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</si>
  <si>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</si>
  <si>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</si>
  <si>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</si>
  <si>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</si>
  <si>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</si>
  <si>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</si>
  <si>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</si>
  <si>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</si>
  <si>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</si>
  <si>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</si>
  <si>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</si>
  <si>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</si>
  <si>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</si>
  <si>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</si>
  <si>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</si>
  <si>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</si>
  <si>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</si>
  <si>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</si>
  <si>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</si>
  <si>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</si>
  <si>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</si>
  <si>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</si>
  <si>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</si>
  <si>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</si>
  <si>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</si>
  <si>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</si>
  <si>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</si>
  <si>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</si>
  <si>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</si>
  <si>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</si>
  <si>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</si>
  <si>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</si>
  <si>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</si>
  <si>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</si>
  <si>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</si>
  <si>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</si>
  <si>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</si>
  <si>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</si>
  <si>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</si>
  <si>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</si>
  <si>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</si>
  <si>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</si>
  <si>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</si>
  <si>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</si>
  <si>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</si>
  <si>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</si>
  <si>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</si>
  <si>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</si>
  <si>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</si>
  <si>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</si>
  <si>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</si>
  <si>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</si>
  <si>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</si>
  <si>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</si>
  <si>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</si>
  <si>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</si>
  <si>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</si>
  <si>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</si>
  <si>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</si>
  <si>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</si>
  <si>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</si>
  <si>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</si>
  <si>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</si>
  <si>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</si>
  <si>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</si>
  <si>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</si>
  <si>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</si>
  <si>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</si>
  <si>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</si>
  <si>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</si>
  <si>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</si>
  <si>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</si>
  <si>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</si>
  <si>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</si>
  <si>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</si>
  <si>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</si>
  <si>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</si>
  <si>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</si>
  <si>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</si>
  <si>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</si>
  <si>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</si>
  <si>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</si>
  <si>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</si>
  <si>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</si>
  <si>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</si>
  <si>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</si>
  <si>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</si>
  <si>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</si>
  <si>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</si>
  <si>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</si>
  <si>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</si>
  <si>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</si>
  <si>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</si>
  <si>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</si>
  <si>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</si>
  <si>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</si>
  <si>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</si>
  <si>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</si>
  <si>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</si>
  <si>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</si>
  <si>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</si>
  <si>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</si>
  <si>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</si>
  <si>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</si>
  <si>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</si>
  <si>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</si>
  <si>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</si>
  <si>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</si>
  <si>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</si>
  <si>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</si>
  <si>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</si>
  <si>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</si>
  <si>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</si>
  <si>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</si>
  <si>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</si>
  <si>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</si>
  <si>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</si>
  <si>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</si>
  <si>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</si>
  <si>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</si>
  <si>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</si>
  <si>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</si>
  <si>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</si>
  <si>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</si>
  <si>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</si>
  <si>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</si>
  <si>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</si>
  <si>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</si>
  <si>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</si>
  <si>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</si>
  <si>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</si>
  <si>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</si>
  <si>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</si>
  <si>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</si>
  <si>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</si>
  <si>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</si>
  <si>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</si>
  <si>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</si>
  <si>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</si>
  <si>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</si>
  <si>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</si>
  <si>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</si>
  <si>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</si>
  <si>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</si>
  <si>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</si>
  <si>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</si>
  <si>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</si>
  <si>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</si>
  <si>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</si>
  <si>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</si>
  <si>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</si>
  <si>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</si>
  <si>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</si>
  <si>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</si>
  <si>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</si>
  <si>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</si>
  <si>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</si>
  <si>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</si>
  <si>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</si>
  <si>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</si>
  <si>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</si>
  <si>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</si>
  <si>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</si>
  <si>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</si>
  <si>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</si>
  <si>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</si>
  <si>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</si>
  <si>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</si>
  <si>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</si>
  <si>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</si>
  <si>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</si>
  <si>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</si>
  <si>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</si>
  <si>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</si>
  <si>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</si>
  <si>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</si>
  <si>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</si>
  <si>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</si>
  <si>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</si>
  <si>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</si>
  <si>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</si>
  <si>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</si>
  <si>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</si>
  <si>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</si>
  <si>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</si>
  <si>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</si>
  <si>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</si>
  <si>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</si>
  <si>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</si>
  <si>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</si>
  <si>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</si>
  <si>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</si>
  <si>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</si>
  <si>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</si>
  <si>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</si>
  <si>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</si>
  <si>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</si>
  <si>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</si>
  <si>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</si>
  <si>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</si>
  <si>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</si>
  <si>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</si>
  <si>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</si>
  <si>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</si>
  <si>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</si>
  <si>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</si>
  <si>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</si>
  <si>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</si>
  <si>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</si>
  <si>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</si>
  <si>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</si>
  <si>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</si>
  <si>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</si>
  <si>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</si>
  <si>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</si>
  <si>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</si>
  <si>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</si>
  <si>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</si>
  <si>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</si>
  <si>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</si>
  <si>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</si>
  <si>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</si>
  <si>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</si>
  <si>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</si>
  <si>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</si>
  <si>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</si>
  <si>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</si>
  <si>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</si>
  <si>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</si>
  <si>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</si>
  <si>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</si>
  <si>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</si>
  <si>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</si>
  <si>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</si>
  <si>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</si>
  <si>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</si>
  <si>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</si>
  <si>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</si>
  <si>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</si>
  <si>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</si>
  <si>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</si>
  <si>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</si>
  <si>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</si>
  <si>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</si>
  <si>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</si>
  <si>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</si>
  <si>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</si>
  <si>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</si>
  <si>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</si>
  <si>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</si>
  <si>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</si>
  <si>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</si>
  <si>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</si>
  <si>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</si>
  <si>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</si>
  <si>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</si>
  <si>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</si>
  <si>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</si>
  <si>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</si>
  <si>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</si>
  <si>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</si>
  <si>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</si>
  <si>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</si>
  <si>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</si>
  <si>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</si>
  <si>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</si>
  <si>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</si>
  <si>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</si>
  <si>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</si>
  <si>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</si>
  <si>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</si>
  <si>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</si>
  <si>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</si>
  <si>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</si>
  <si>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</si>
  <si>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</si>
  <si>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</si>
  <si>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</si>
  <si>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</si>
  <si>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</si>
  <si>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</si>
  <si>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</si>
  <si>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</si>
  <si>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</si>
  <si>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</si>
  <si>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</si>
  <si>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</si>
  <si>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</si>
  <si>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</si>
  <si>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</si>
  <si>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</si>
  <si>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</si>
  <si>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</si>
  <si>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</si>
  <si>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</si>
  <si>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</si>
  <si>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</si>
  <si>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</si>
  <si>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</si>
  <si>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</si>
  <si>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</si>
  <si>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</si>
  <si>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</si>
  <si>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</si>
  <si>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</si>
  <si>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</si>
  <si>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</si>
  <si>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</si>
  <si>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</si>
  <si>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</si>
  <si>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</si>
  <si>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</si>
  <si>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</si>
  <si>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</si>
  <si>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</si>
  <si>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</si>
  <si>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</si>
  <si>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</si>
  <si>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</si>
  <si>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</si>
  <si>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</si>
  <si>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</si>
  <si>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</si>
  <si>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</si>
  <si>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</si>
  <si>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</si>
  <si>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</si>
  <si>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</si>
  <si>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</si>
  <si>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</si>
  <si>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</si>
  <si>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</si>
  <si>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</si>
  <si>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</si>
  <si>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</si>
  <si>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</si>
  <si>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</si>
  <si>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</si>
  <si>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</si>
  <si>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</si>
  <si>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</si>
  <si>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</si>
  <si>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</si>
  <si>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</si>
  <si>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</si>
  <si>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</si>
  <si>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</si>
  <si>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</si>
  <si>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</si>
  <si>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</si>
  <si>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</si>
  <si>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</si>
  <si>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</si>
  <si>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</si>
  <si>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</si>
  <si>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</si>
  <si>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</si>
  <si>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</si>
  <si>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</si>
  <si>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</si>
  <si>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</si>
  <si>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</si>
  <si>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</si>
  <si>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</si>
  <si>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</si>
  <si>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</si>
  <si>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</si>
  <si>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</si>
  <si>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</si>
  <si>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</si>
  <si>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</si>
  <si>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</si>
  <si>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</si>
  <si>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</si>
  <si>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</si>
  <si>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</si>
  <si>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</si>
  <si>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</si>
  <si>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</si>
  <si>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</si>
  <si>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</si>
  <si>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</si>
  <si>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</si>
  <si>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</si>
  <si>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</si>
  <si>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</si>
  <si>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</si>
  <si>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</si>
  <si>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</si>
  <si>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</si>
  <si>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</si>
  <si>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</si>
  <si>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</si>
  <si>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</si>
  <si>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</si>
  <si>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</si>
  <si>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</si>
  <si>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</si>
  <si>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</si>
  <si>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</si>
  <si>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</si>
  <si>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</si>
  <si>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</si>
  <si>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</si>
  <si>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</si>
  <si>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</si>
  <si>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</si>
  <si>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</si>
  <si>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</si>
  <si>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</si>
  <si>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</si>
  <si>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</si>
  <si>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</si>
  <si>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</si>
  <si>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</si>
  <si>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</si>
  <si>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</si>
  <si>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</si>
  <si>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</si>
  <si>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</si>
  <si>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</si>
  <si>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</si>
  <si>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</si>
  <si>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</si>
  <si>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</si>
  <si>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</si>
  <si>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</si>
  <si>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</si>
  <si>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</si>
  <si>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</si>
  <si>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</si>
  <si>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</si>
  <si>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</si>
  <si>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</si>
  <si>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</si>
  <si>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</si>
  <si>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</si>
  <si>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</si>
  <si>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</si>
  <si>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</si>
  <si>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</si>
  <si>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</si>
  <si>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</si>
  <si>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</si>
  <si>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</si>
  <si>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</si>
  <si>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</si>
  <si>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</si>
  <si>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</si>
  <si>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</si>
  <si>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</si>
  <si>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</si>
  <si>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</si>
  <si>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</si>
  <si>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</si>
  <si>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</si>
  <si>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</si>
  <si>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</si>
  <si>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</si>
  <si>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</si>
  <si>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</si>
  <si>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</si>
  <si>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</si>
  <si>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</si>
  <si>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</si>
  <si>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</si>
  <si>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</si>
  <si>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</si>
  <si>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</si>
  <si>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</si>
  <si>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</si>
  <si>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</si>
  <si>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</si>
  <si>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</si>
  <si>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</si>
  <si>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</si>
  <si>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</si>
  <si>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</si>
  <si>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</si>
  <si>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</si>
  <si>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</si>
  <si>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</si>
  <si>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</si>
  <si>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</si>
  <si>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</si>
  <si>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</si>
  <si>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</si>
  <si>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</si>
  <si>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</si>
  <si>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</si>
  <si>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</si>
  <si>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</si>
  <si>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</si>
  <si>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</si>
  <si>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</si>
  <si>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</si>
  <si>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</si>
  <si>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</si>
  <si>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</si>
  <si>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</si>
  <si>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</si>
  <si>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</si>
  <si>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</si>
  <si>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</si>
  <si>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</si>
  <si>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</si>
  <si>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</si>
  <si>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</si>
  <si>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</si>
  <si>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</si>
  <si>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</si>
  <si>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</si>
  <si>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</si>
  <si>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</si>
  <si>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</si>
  <si>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</si>
  <si>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</si>
  <si>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</si>
  <si>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</si>
  <si>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</si>
  <si>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</si>
  <si>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</si>
  <si>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</si>
  <si>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</si>
  <si>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</si>
  <si>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</si>
  <si>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</si>
  <si>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</si>
  <si>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</si>
  <si>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</si>
  <si>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</si>
  <si>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</si>
  <si>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</si>
  <si>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</si>
  <si>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</si>
  <si>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</si>
  <si>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</si>
  <si>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</si>
  <si>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</si>
  <si>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</si>
  <si>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</si>
  <si>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</si>
  <si>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</si>
  <si>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</si>
  <si>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</si>
  <si>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</si>
  <si>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</si>
  <si>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</si>
  <si>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</si>
  <si>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</si>
  <si>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</si>
  <si>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</si>
  <si>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</si>
  <si>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</si>
  <si>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</si>
  <si>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</si>
  <si>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</si>
  <si>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</si>
  <si>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</si>
  <si>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</si>
  <si>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</si>
  <si>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</si>
  <si>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</si>
  <si>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</si>
  <si>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</si>
  <si>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</si>
  <si>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</si>
  <si>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</si>
  <si>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</si>
  <si>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</si>
  <si>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</si>
  <si>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</si>
  <si>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</si>
  <si>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</si>
  <si>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</si>
  <si>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</si>
  <si>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</si>
  <si>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</si>
  <si>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</si>
  <si>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</si>
  <si>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</si>
  <si>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</si>
  <si>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</si>
  <si>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</si>
  <si>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</si>
  <si>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</si>
  <si>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</si>
  <si>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</si>
  <si>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</si>
  <si>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</si>
  <si>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</si>
  <si>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</si>
  <si>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</si>
  <si>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</si>
  <si>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</si>
  <si>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</si>
  <si>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</si>
  <si>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</si>
  <si>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</si>
  <si>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</si>
  <si>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</si>
  <si>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</si>
  <si>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</si>
  <si>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</si>
  <si>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</si>
  <si>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</si>
  <si>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</si>
  <si>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</si>
  <si>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</si>
  <si>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</si>
  <si>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</si>
  <si>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</si>
  <si>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</si>
  <si>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</si>
  <si>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</si>
  <si>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</si>
  <si>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</si>
  <si>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</si>
  <si>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</si>
  <si>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</si>
  <si>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</si>
  <si>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</si>
  <si>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</si>
  <si>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</si>
  <si>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</si>
  <si>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</si>
  <si>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</si>
  <si>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</si>
  <si>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</si>
  <si>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</si>
  <si>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</si>
  <si>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</si>
  <si>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</si>
  <si>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</si>
  <si>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</si>
  <si>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</si>
  <si>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</si>
  <si>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</si>
  <si>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</si>
  <si>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</si>
  <si>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</si>
  <si>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</si>
  <si>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</si>
  <si>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</si>
  <si>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</si>
  <si>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</si>
  <si>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</si>
  <si>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</si>
  <si>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</si>
  <si>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</si>
  <si>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</si>
  <si>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</si>
  <si>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</si>
  <si>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</si>
  <si>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</si>
  <si>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</si>
  <si>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</si>
  <si>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</si>
  <si>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</si>
  <si>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</si>
  <si>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</si>
  <si>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</si>
  <si>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</si>
  <si>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</si>
  <si>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</si>
  <si>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</si>
  <si>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</si>
  <si>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</si>
  <si>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</si>
  <si>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</si>
  <si>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</si>
  <si>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</si>
  <si>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</si>
  <si>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</si>
  <si>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</si>
  <si>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</si>
  <si>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</si>
  <si>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</si>
  <si>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</si>
  <si>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</si>
  <si>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</si>
  <si>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</si>
  <si>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</si>
  <si>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</si>
  <si>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</si>
  <si>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</si>
  <si>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</si>
  <si>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</si>
  <si>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</si>
  <si>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</si>
  <si>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</si>
  <si>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</si>
  <si>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</si>
  <si>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</si>
  <si>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</si>
  <si>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</si>
  <si>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</si>
  <si>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</si>
  <si>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</si>
  <si>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</si>
  <si>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</si>
  <si>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</si>
  <si>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</si>
  <si>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</si>
  <si>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</si>
  <si>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</si>
  <si>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</si>
  <si>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</si>
  <si>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</si>
  <si>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</si>
  <si>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</si>
  <si>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</si>
  <si>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</si>
  <si>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</si>
  <si>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</si>
  <si>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</si>
  <si>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</si>
  <si>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</si>
  <si>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</si>
  <si>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</si>
  <si>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</si>
  <si>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</si>
  <si>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</si>
  <si>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</si>
  <si>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</si>
  <si>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</si>
  <si>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</si>
  <si>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</si>
  <si>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</si>
  <si>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</si>
  <si>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</si>
  <si>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</si>
  <si>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</si>
  <si>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</si>
  <si>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</si>
  <si>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</si>
  <si>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</si>
  <si>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</si>
  <si>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</si>
  <si>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</si>
  <si>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</si>
  <si>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</si>
  <si>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</si>
  <si>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</si>
  <si>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WINDSOR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</si>
</sst>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2" zoomScaleNormal="82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579</v>
      </c>
      <c r="C2" s="21">
        <v>579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65029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48500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28688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93717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48500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76980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76980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48500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F19-F23-F48</f>
        <v>16737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16737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48500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93717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48500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136620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136620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32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32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136652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108168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57048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165216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165216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0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12000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12000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12000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301868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12000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106199</v>
      </c>
      <c r="I196" s="18"/>
      <c r="J196" s="18"/>
      <c r="K196" s="18"/>
      <c r="L196" s="19">
        <f>SUM(F196:K196)</f>
        <v>106199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f>5419-287</f>
        <v>5132</v>
      </c>
      <c r="I203" s="18"/>
      <c r="J203" s="18"/>
      <c r="K203" s="18"/>
      <c r="L203" s="19">
        <f t="shared" si="0"/>
        <v>5132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2725</v>
      </c>
      <c r="I207" s="18"/>
      <c r="J207" s="18"/>
      <c r="K207" s="18"/>
      <c r="L207" s="19">
        <f t="shared" si="0"/>
        <v>2725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114056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114056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94113</v>
      </c>
      <c r="I214" s="18"/>
      <c r="J214" s="18"/>
      <c r="K214" s="18"/>
      <c r="L214" s="19">
        <f>SUM(F214:K214)</f>
        <v>94113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>
        <v>4335</v>
      </c>
      <c r="I221" s="18"/>
      <c r="J221" s="18"/>
      <c r="K221" s="18"/>
      <c r="L221" s="19">
        <f t="shared" si="2"/>
        <v>4335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2180</v>
      </c>
      <c r="I225" s="18"/>
      <c r="J225" s="18"/>
      <c r="K225" s="18"/>
      <c r="L225" s="19">
        <f t="shared" si="2"/>
        <v>2180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100628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100628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127866</f>
        <v>127866</v>
      </c>
      <c r="I232" s="18"/>
      <c r="J232" s="18"/>
      <c r="K232" s="18"/>
      <c r="L232" s="19">
        <f>SUM(F232:K232)</f>
        <v>127866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v>5419</v>
      </c>
      <c r="I239" s="18"/>
      <c r="J239" s="18"/>
      <c r="K239" s="18"/>
      <c r="L239" s="19">
        <f t="shared" si="4"/>
        <v>5419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2725</v>
      </c>
      <c r="I243" s="18"/>
      <c r="J243" s="18"/>
      <c r="K243" s="18"/>
      <c r="L243" s="19">
        <f t="shared" si="4"/>
        <v>2725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136010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136010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350694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 t="shared" si="8"/>
        <v>350694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12000</v>
      </c>
      <c r="L265" s="19">
        <f t="shared" si="9"/>
        <v>12000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12000</v>
      </c>
      <c r="L269" s="41">
        <f t="shared" si="9"/>
        <v>12000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350694</v>
      </c>
      <c r="I270" s="42">
        <f t="shared" si="11"/>
        <v>0</v>
      </c>
      <c r="J270" s="42">
        <f t="shared" si="11"/>
        <v>0</v>
      </c>
      <c r="K270" s="42">
        <f t="shared" si="11"/>
        <v>12000</v>
      </c>
      <c r="L270" s="42">
        <f t="shared" si="11"/>
        <v>362694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12000</v>
      </c>
      <c r="H397" s="18"/>
      <c r="I397" s="18"/>
      <c r="J397" s="24" t="s">
        <v>289</v>
      </c>
      <c r="K397" s="24" t="s">
        <v>289</v>
      </c>
      <c r="L397" s="56">
        <f t="shared" si="26"/>
        <v>12000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12000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12000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12000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12000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f>36500+12000</f>
        <v>48500</v>
      </c>
      <c r="H439" s="18"/>
      <c r="I439" s="56">
        <f t="shared" si="33"/>
        <v>48500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48500</v>
      </c>
      <c r="H445" s="13">
        <f>SUM(H438:H444)</f>
        <v>0</v>
      </c>
      <c r="I445" s="13">
        <f>SUM(I438:I444)</f>
        <v>48500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G439</f>
        <v>48500</v>
      </c>
      <c r="H458" s="18"/>
      <c r="I458" s="56">
        <f t="shared" si="34"/>
        <v>48500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48500</v>
      </c>
      <c r="H459" s="83">
        <f>SUM(H453:H458)</f>
        <v>0</v>
      </c>
      <c r="I459" s="83">
        <f>SUM(I453:I458)</f>
        <v>48500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48500</v>
      </c>
      <c r="H460" s="42">
        <f>H451+H459</f>
        <v>0</v>
      </c>
      <c r="I460" s="42">
        <f>I451+I459</f>
        <v>48500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77563</v>
      </c>
      <c r="G464" s="18"/>
      <c r="H464" s="18"/>
      <c r="I464" s="18"/>
      <c r="J464" s="18">
        <v>36500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301868</v>
      </c>
      <c r="G467" s="18"/>
      <c r="H467" s="18"/>
      <c r="I467" s="18"/>
      <c r="J467" s="18">
        <v>12000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301868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12000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362694</v>
      </c>
      <c r="G471" s="18"/>
      <c r="H471" s="18"/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362694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16737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48500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0</v>
      </c>
      <c r="G523" s="108">
        <f t="shared" ref="G523:L523" si="36">SUM(G520:G522)</f>
        <v>0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0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0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0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0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0</v>
      </c>
      <c r="K551" s="89">
        <f t="shared" si="42"/>
        <v>0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106199</v>
      </c>
      <c r="G574" s="18">
        <v>94113</v>
      </c>
      <c r="H574" s="18">
        <v>127866</v>
      </c>
      <c r="I574" s="87">
        <f>SUM(F574:H574)</f>
        <v>328178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2725</v>
      </c>
      <c r="I590" s="18">
        <v>2180</v>
      </c>
      <c r="J590" s="18">
        <v>2725</v>
      </c>
      <c r="K590" s="104">
        <f t="shared" ref="K590:K596" si="48">SUM(H590:J590)</f>
        <v>7630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2725</v>
      </c>
      <c r="I597" s="108">
        <f>SUM(I590:I596)</f>
        <v>2180</v>
      </c>
      <c r="J597" s="108">
        <f>SUM(J590:J596)</f>
        <v>2725</v>
      </c>
      <c r="K597" s="108">
        <f>SUM(K590:K596)</f>
        <v>7630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93717</v>
      </c>
      <c r="H616" s="109">
        <f>SUM(F51)</f>
        <v>93717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48500</v>
      </c>
      <c r="H620" s="109">
        <f>SUM(J51)</f>
        <v>48500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16737</v>
      </c>
      <c r="H621" s="109">
        <f>F475</f>
        <v>16737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48500</v>
      </c>
      <c r="H625" s="109">
        <f>J475</f>
        <v>48500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301868</v>
      </c>
      <c r="H626" s="104">
        <f>SUM(F467)</f>
        <v>301868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12000</v>
      </c>
      <c r="H630" s="104">
        <f>SUM(J467)</f>
        <v>12000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362694</v>
      </c>
      <c r="H631" s="104">
        <f>SUM(F471)</f>
        <v>362694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12000</v>
      </c>
      <c r="H636" s="164">
        <f>SUM(J467)</f>
        <v>12000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48500</v>
      </c>
      <c r="H639" s="104">
        <f>SUM(G460)</f>
        <v>48500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48500</v>
      </c>
      <c r="H641" s="104">
        <f>SUM(I460)</f>
        <v>48500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12000</v>
      </c>
      <c r="H644" s="104">
        <f>G407</f>
        <v>12000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12000</v>
      </c>
      <c r="H645" s="104">
        <f>L407</f>
        <v>12000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7630</v>
      </c>
      <c r="H646" s="104">
        <f>L207+L225+L243</f>
        <v>7630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2725</v>
      </c>
      <c r="H648" s="104">
        <f>H597</f>
        <v>2725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2180</v>
      </c>
      <c r="H649" s="104">
        <f>I597</f>
        <v>2180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2725</v>
      </c>
      <c r="H650" s="104">
        <f>J597</f>
        <v>2725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12000</v>
      </c>
      <c r="H654" s="104">
        <f>K265+K346</f>
        <v>12000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114056</v>
      </c>
      <c r="G659" s="19">
        <f>(L228+L308+L358)</f>
        <v>100628</v>
      </c>
      <c r="H659" s="19">
        <f>(L246+L327+L359)</f>
        <v>136010</v>
      </c>
      <c r="I659" s="19">
        <f>SUM(F659:H659)</f>
        <v>350694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2725</v>
      </c>
      <c r="G661" s="19">
        <f>(L225+L305)-(J225+J305)</f>
        <v>2180</v>
      </c>
      <c r="H661" s="19">
        <f>(L243+L324)-(J243+J324)</f>
        <v>2725</v>
      </c>
      <c r="I661" s="19">
        <f>SUM(F661:H661)</f>
        <v>7630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106199</v>
      </c>
      <c r="G662" s="199">
        <f>SUM(G574:G586)+SUM(I601:I603)+L611</f>
        <v>94113</v>
      </c>
      <c r="H662" s="199">
        <f>SUM(H574:H586)+SUM(J601:J603)+L612</f>
        <v>127866</v>
      </c>
      <c r="I662" s="19">
        <f>SUM(F662:H662)</f>
        <v>328178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5132</v>
      </c>
      <c r="G663" s="19">
        <f>G659-SUM(G660:G662)</f>
        <v>4335</v>
      </c>
      <c r="H663" s="19">
        <f>H659-SUM(H660:H662)</f>
        <v>5419</v>
      </c>
      <c r="I663" s="19">
        <f>I659-SUM(I660:I662)</f>
        <v>14886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-5132</v>
      </c>
      <c r="G668" s="18">
        <v>-4335</v>
      </c>
      <c r="H668" s="18">
        <v>-5419</v>
      </c>
      <c r="I668" s="19">
        <f>SUM(F668:H668)</f>
        <v>-14886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WINDSOR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0</v>
      </c>
      <c r="C9" s="229">
        <f>'DOE25'!G196+'DOE25'!G214+'DOE25'!G232+'DOE25'!G275+'DOE25'!G294+'DOE25'!G313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0</v>
      </c>
      <c r="C18" s="229">
        <f>'DOE25'!G197+'DOE25'!G215+'DOE25'!G233+'DOE25'!G276+'DOE25'!G295+'DOE25'!G314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3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WINDSOR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328178</v>
      </c>
      <c r="D5" s="20">
        <f>SUM('DOE25'!L196:L199)+SUM('DOE25'!L214:L217)+SUM('DOE25'!L232:L235)-F5-G5</f>
        <v>328178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'DOE25'!L201+'DOE25'!L219+'DOE25'!L237-F6-G6</f>
        <v>0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'DOE25'!L202+'DOE25'!L220+'DOE25'!L238-F7-G7</f>
        <v>0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9321</v>
      </c>
      <c r="D8" s="243"/>
      <c r="E8" s="20">
        <f>'DOE25'!L203+'DOE25'!L221+'DOE25'!L239-F8-G8-D9-D11</f>
        <v>9321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2435</v>
      </c>
      <c r="D9" s="244">
        <v>2435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3130</v>
      </c>
      <c r="D11" s="244">
        <v>3130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'DOE25'!L204+'DOE25'!L222+'DOE25'!L240-F12-G12</f>
        <v>0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'DOE25'!L206+'DOE25'!L224+'DOE25'!L242-F14-G14</f>
        <v>0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7630</v>
      </c>
      <c r="D15" s="20">
        <f>'DOE25'!L207+'DOE25'!L225+'DOE25'!L243-F15-G15</f>
        <v>7630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341373</v>
      </c>
      <c r="E33" s="246">
        <f>SUM(E5:E31)</f>
        <v>9321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9321</v>
      </c>
      <c r="E35" s="249"/>
    </row>
    <row r="36" spans="2:8" ht="12" thickTop="1" x14ac:dyDescent="0.2">
      <c r="B36" t="s">
        <v>815</v>
      </c>
      <c r="D36" s="20">
        <f>D33</f>
        <v>341373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WINDSOR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65029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48500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28688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93717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48500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76980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76980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48500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16737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16737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48500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93717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48500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136620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32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136652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108168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57048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165216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165216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0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12000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12000</v>
      </c>
    </row>
    <row r="103" spans="1:7" ht="12.75" thickTop="1" thickBot="1" x14ac:dyDescent="0.25">
      <c r="A103" s="33" t="s">
        <v>765</v>
      </c>
      <c r="C103" s="86">
        <f>C62+C80+C90+C102</f>
        <v>301868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12000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328178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328178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14886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7630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22516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12000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362694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WINDSOR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328178</v>
      </c>
      <c r="D10" s="182">
        <f>ROUND((C10/$C$28)*100,1)</f>
        <v>93.6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14886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7630</v>
      </c>
      <c r="D21" s="182">
        <f t="shared" si="0"/>
        <v>2.2000000000000002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350694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350694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136620</v>
      </c>
      <c r="D35" s="182">
        <f t="shared" ref="D35:D40" si="1">ROUND((C35/$C$41)*100,1)</f>
        <v>45.3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32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165216</v>
      </c>
      <c r="D37" s="182">
        <f t="shared" si="1"/>
        <v>54.7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301868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WINDSOR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2013-09-06T19:29:24Z</cp:lastPrinted>
  <dcterms:created xsi:type="dcterms:W3CDTF">1997-12-04T19:04:30Z</dcterms:created>
  <dcterms:modified xsi:type="dcterms:W3CDTF">2013-11-14T17:23:12Z</dcterms:modified>
</cp:coreProperties>
</file>