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D5" i="13" s="1"/>
  <c r="L197" i="1"/>
  <c r="L198" i="1"/>
  <c r="L199" i="1"/>
  <c r="L200" i="1"/>
  <c r="C13" i="10" s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7" i="1" s="1"/>
  <c r="L406" i="1"/>
  <c r="L266" i="1"/>
  <c r="J60" i="1"/>
  <c r="G56" i="2"/>
  <c r="G59" i="2"/>
  <c r="G61" i="2"/>
  <c r="F2" i="11"/>
  <c r="L613" i="1"/>
  <c r="H663" i="1" s="1"/>
  <c r="L612" i="1"/>
  <c r="G663" i="1"/>
  <c r="L611" i="1"/>
  <c r="C40" i="10"/>
  <c r="F60" i="1"/>
  <c r="G60" i="1"/>
  <c r="H60" i="1"/>
  <c r="I60" i="1"/>
  <c r="F79" i="1"/>
  <c r="F94" i="1"/>
  <c r="C58" i="2" s="1"/>
  <c r="C62" i="2" s="1"/>
  <c r="C63" i="2" s="1"/>
  <c r="F111" i="1"/>
  <c r="G111" i="1"/>
  <c r="H79" i="1"/>
  <c r="E57" i="2" s="1"/>
  <c r="H94" i="1"/>
  <c r="H111" i="1"/>
  <c r="I111" i="1"/>
  <c r="I112" i="1"/>
  <c r="J111" i="1"/>
  <c r="J112" i="1"/>
  <c r="J193" i="1" s="1"/>
  <c r="G646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F169" i="1"/>
  <c r="G147" i="1"/>
  <c r="G162" i="1"/>
  <c r="H147" i="1"/>
  <c r="H162" i="1"/>
  <c r="H169" i="1" s="1"/>
  <c r="I147" i="1"/>
  <c r="I162" i="1"/>
  <c r="C20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I669" i="1"/>
  <c r="C42" i="10"/>
  <c r="C32" i="10"/>
  <c r="L374" i="1"/>
  <c r="L375" i="1"/>
  <c r="L376" i="1"/>
  <c r="L382" i="1" s="1"/>
  <c r="G636" i="1" s="1"/>
  <c r="J636" i="1" s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/>
  <c r="F552" i="1" s="1"/>
  <c r="L522" i="1"/>
  <c r="F550" i="1"/>
  <c r="L523" i="1"/>
  <c r="F551" i="1"/>
  <c r="L526" i="1"/>
  <c r="G549" i="1"/>
  <c r="L527" i="1"/>
  <c r="G550" i="1"/>
  <c r="K550" i="1" s="1"/>
  <c r="L528" i="1"/>
  <c r="G551" i="1"/>
  <c r="L531" i="1"/>
  <c r="H549" i="1"/>
  <c r="H552" i="1" s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1" i="2"/>
  <c r="K270" i="1"/>
  <c r="J270" i="1"/>
  <c r="I270" i="1"/>
  <c r="H270" i="1"/>
  <c r="G270" i="1"/>
  <c r="F270" i="1"/>
  <c r="L270" i="1" s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8" i="2" s="1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E18" i="2" s="1"/>
  <c r="F17" i="2"/>
  <c r="I445" i="1"/>
  <c r="J18" i="1"/>
  <c r="G17" i="2"/>
  <c r="C21" i="2"/>
  <c r="D21" i="2"/>
  <c r="E21" i="2"/>
  <c r="F21" i="2"/>
  <c r="F31" i="2" s="1"/>
  <c r="I448" i="1"/>
  <c r="J22" i="1"/>
  <c r="C22" i="2"/>
  <c r="D22" i="2"/>
  <c r="D31" i="2" s="1"/>
  <c r="D51" i="2" s="1"/>
  <c r="E22" i="2"/>
  <c r="F22" i="2"/>
  <c r="I449" i="1"/>
  <c r="J23" i="1"/>
  <c r="G22" i="2" s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I456" i="1"/>
  <c r="J43" i="1"/>
  <c r="G42" i="2" s="1"/>
  <c r="I457" i="1"/>
  <c r="J37" i="1"/>
  <c r="I459" i="1"/>
  <c r="J48" i="1"/>
  <c r="G47" i="2" s="1"/>
  <c r="C49" i="2"/>
  <c r="C56" i="2"/>
  <c r="E56" i="2"/>
  <c r="F56" i="2"/>
  <c r="C57" i="2"/>
  <c r="E58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/>
  <c r="D81" i="2" s="1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F103" i="2" s="1"/>
  <c r="D96" i="2"/>
  <c r="E96" i="2"/>
  <c r="F96" i="2"/>
  <c r="G96" i="2"/>
  <c r="G103" i="2" s="1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2" i="2"/>
  <c r="C113" i="2"/>
  <c r="E113" i="2"/>
  <c r="D115" i="2"/>
  <c r="F115" i="2"/>
  <c r="G115" i="2"/>
  <c r="E119" i="2"/>
  <c r="C121" i="2"/>
  <c r="E121" i="2"/>
  <c r="E122" i="2"/>
  <c r="C123" i="2"/>
  <c r="E123" i="2"/>
  <c r="E125" i="2"/>
  <c r="D127" i="2"/>
  <c r="D128" i="2"/>
  <c r="F128" i="2"/>
  <c r="G128" i="2"/>
  <c r="C130" i="2"/>
  <c r="E130" i="2"/>
  <c r="D134" i="2"/>
  <c r="D144" i="2" s="1"/>
  <c r="D145" i="2" s="1"/>
  <c r="E134" i="2"/>
  <c r="F134" i="2"/>
  <c r="K419" i="1"/>
  <c r="K427" i="1"/>
  <c r="G134" i="2"/>
  <c r="G144" i="2" s="1"/>
  <c r="K433" i="1"/>
  <c r="K434" i="1" s="1"/>
  <c r="L263" i="1"/>
  <c r="C135" i="2" s="1"/>
  <c r="E135" i="2"/>
  <c r="L264" i="1"/>
  <c r="C136" i="2"/>
  <c r="L265" i="1"/>
  <c r="C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F500" i="1"/>
  <c r="B161" i="2"/>
  <c r="G500" i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G619" i="1"/>
  <c r="I19" i="1"/>
  <c r="F32" i="1"/>
  <c r="F52" i="1"/>
  <c r="H617" i="1"/>
  <c r="G32" i="1"/>
  <c r="H32" i="1"/>
  <c r="I32" i="1"/>
  <c r="G52" i="1"/>
  <c r="H618" i="1"/>
  <c r="H51" i="1"/>
  <c r="I51" i="1"/>
  <c r="I52" i="1"/>
  <c r="H620" i="1"/>
  <c r="F177" i="1"/>
  <c r="I177" i="1"/>
  <c r="F183" i="1"/>
  <c r="G183" i="1"/>
  <c r="H183" i="1"/>
  <c r="H192" i="1" s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G461" i="1" s="1"/>
  <c r="H640" i="1" s="1"/>
  <c r="H452" i="1"/>
  <c r="I452" i="1"/>
  <c r="F460" i="1"/>
  <c r="G460" i="1"/>
  <c r="H460" i="1"/>
  <c r="F461" i="1"/>
  <c r="H461" i="1"/>
  <c r="F470" i="1"/>
  <c r="G470" i="1"/>
  <c r="H470" i="1"/>
  <c r="H476" i="1"/>
  <c r="H624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F545" i="1" s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J545" i="1" s="1"/>
  <c r="K534" i="1"/>
  <c r="L534" i="1"/>
  <c r="F539" i="1"/>
  <c r="G539" i="1"/>
  <c r="G545" i="1" s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J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J620" i="1" s="1"/>
  <c r="G622" i="1"/>
  <c r="G623" i="1"/>
  <c r="G625" i="1"/>
  <c r="J625" i="1" s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J641" i="1" s="1"/>
  <c r="G643" i="1"/>
  <c r="J643" i="1" s="1"/>
  <c r="G644" i="1"/>
  <c r="H644" i="1"/>
  <c r="G645" i="1"/>
  <c r="H645" i="1"/>
  <c r="G649" i="1"/>
  <c r="G650" i="1"/>
  <c r="J650" i="1"/>
  <c r="G652" i="1"/>
  <c r="H652" i="1"/>
  <c r="G653" i="1"/>
  <c r="H653" i="1"/>
  <c r="G654" i="1"/>
  <c r="H654" i="1"/>
  <c r="H655" i="1"/>
  <c r="L256" i="1"/>
  <c r="C70" i="2"/>
  <c r="D18" i="13"/>
  <c r="C18" i="13"/>
  <c r="D18" i="2"/>
  <c r="C78" i="2"/>
  <c r="C81" i="2" s="1"/>
  <c r="D50" i="2"/>
  <c r="D91" i="2"/>
  <c r="E62" i="2"/>
  <c r="E31" i="2"/>
  <c r="G62" i="2"/>
  <c r="D14" i="13"/>
  <c r="C14" i="13" s="1"/>
  <c r="E78" i="2"/>
  <c r="E81" i="2" s="1"/>
  <c r="J257" i="1"/>
  <c r="J271" i="1"/>
  <c r="H112" i="1"/>
  <c r="J639" i="1"/>
  <c r="K605" i="1"/>
  <c r="G648" i="1" s="1"/>
  <c r="J648" i="1" s="1"/>
  <c r="K571" i="1"/>
  <c r="L433" i="1"/>
  <c r="L419" i="1"/>
  <c r="I169" i="1"/>
  <c r="J644" i="1"/>
  <c r="J476" i="1"/>
  <c r="H626" i="1"/>
  <c r="F476" i="1"/>
  <c r="H622" i="1" s="1"/>
  <c r="J622" i="1" s="1"/>
  <c r="I476" i="1"/>
  <c r="H625" i="1"/>
  <c r="G476" i="1"/>
  <c r="H623" i="1" s="1"/>
  <c r="J623" i="1"/>
  <c r="G338" i="1"/>
  <c r="G352" i="1" s="1"/>
  <c r="C4" i="10"/>
  <c r="I552" i="1"/>
  <c r="K545" i="1"/>
  <c r="I661" i="1"/>
  <c r="H140" i="1"/>
  <c r="L393" i="1"/>
  <c r="C138" i="2" s="1"/>
  <c r="A13" i="12"/>
  <c r="F22" i="13"/>
  <c r="C22" i="13" s="1"/>
  <c r="J634" i="1"/>
  <c r="H571" i="1"/>
  <c r="L560" i="1"/>
  <c r="F338" i="1"/>
  <c r="F352" i="1" s="1"/>
  <c r="G192" i="1"/>
  <c r="C35" i="10"/>
  <c r="J655" i="1"/>
  <c r="J645" i="1"/>
  <c r="I571" i="1"/>
  <c r="G36" i="2"/>
  <c r="L565" i="1"/>
  <c r="L571" i="1" s="1"/>
  <c r="F62" i="2"/>
  <c r="F63" i="2"/>
  <c r="C23" i="10"/>
  <c r="G163" i="2"/>
  <c r="G159" i="2"/>
  <c r="G158" i="2"/>
  <c r="C103" i="2"/>
  <c r="F91" i="2"/>
  <c r="E51" i="2"/>
  <c r="F50" i="2"/>
  <c r="F51" i="2" s="1"/>
  <c r="I338" i="1"/>
  <c r="I352" i="1" s="1"/>
  <c r="C140" i="2"/>
  <c r="I192" i="1"/>
  <c r="E91" i="2"/>
  <c r="J654" i="1"/>
  <c r="J653" i="1"/>
  <c r="G21" i="2"/>
  <c r="G31" i="2" s="1"/>
  <c r="J434" i="1"/>
  <c r="F434" i="1"/>
  <c r="C6" i="10"/>
  <c r="F31" i="13"/>
  <c r="G169" i="1"/>
  <c r="G140" i="1"/>
  <c r="F140" i="1"/>
  <c r="G63" i="2"/>
  <c r="G104" i="2"/>
  <c r="J618" i="1"/>
  <c r="C5" i="10"/>
  <c r="G16" i="2"/>
  <c r="H434" i="1"/>
  <c r="D103" i="2"/>
  <c r="I140" i="1"/>
  <c r="A22" i="12"/>
  <c r="H648" i="1"/>
  <c r="J652" i="1"/>
  <c r="G571" i="1"/>
  <c r="G434" i="1"/>
  <c r="C27" i="10"/>
  <c r="G635" i="1"/>
  <c r="J635" i="1"/>
  <c r="C7" i="10"/>
  <c r="J649" i="1"/>
  <c r="K549" i="1"/>
  <c r="G552" i="1"/>
  <c r="L545" i="1"/>
  <c r="G651" i="1"/>
  <c r="J651" i="1" s="1"/>
  <c r="E8" i="13"/>
  <c r="L247" i="1"/>
  <c r="H257" i="1"/>
  <c r="H271" i="1" s="1"/>
  <c r="C109" i="2"/>
  <c r="D15" i="13"/>
  <c r="C15" i="13"/>
  <c r="H647" i="1"/>
  <c r="F662" i="1"/>
  <c r="C21" i="10"/>
  <c r="C120" i="2"/>
  <c r="C15" i="10"/>
  <c r="L211" i="1"/>
  <c r="C10" i="10"/>
  <c r="J617" i="1"/>
  <c r="L257" i="1"/>
  <c r="L271" i="1" s="1"/>
  <c r="G632" i="1" s="1"/>
  <c r="J632" i="1" s="1"/>
  <c r="C36" i="10" l="1"/>
  <c r="C104" i="2"/>
  <c r="C5" i="13"/>
  <c r="C39" i="10"/>
  <c r="H193" i="1"/>
  <c r="G629" i="1" s="1"/>
  <c r="J629" i="1" s="1"/>
  <c r="C141" i="2"/>
  <c r="C144" i="2" s="1"/>
  <c r="C161" i="2"/>
  <c r="G161" i="2" s="1"/>
  <c r="K500" i="1"/>
  <c r="E63" i="2"/>
  <c r="C31" i="2"/>
  <c r="F18" i="2"/>
  <c r="G112" i="1"/>
  <c r="G193" i="1" s="1"/>
  <c r="G628" i="1" s="1"/>
  <c r="J628" i="1" s="1"/>
  <c r="D56" i="2"/>
  <c r="D63" i="2" s="1"/>
  <c r="D104" i="2" s="1"/>
  <c r="E128" i="2"/>
  <c r="C122" i="2"/>
  <c r="E13" i="13"/>
  <c r="C13" i="13" s="1"/>
  <c r="C19" i="10"/>
  <c r="G631" i="1"/>
  <c r="J631" i="1" s="1"/>
  <c r="C17" i="10"/>
  <c r="L408" i="1"/>
  <c r="J32" i="1"/>
  <c r="F112" i="1"/>
  <c r="D29" i="13"/>
  <c r="C29" i="13" s="1"/>
  <c r="C26" i="10"/>
  <c r="H545" i="1"/>
  <c r="C114" i="2"/>
  <c r="C112" i="2"/>
  <c r="C115" i="2" s="1"/>
  <c r="J49" i="1"/>
  <c r="I460" i="1"/>
  <c r="I461" i="1" s="1"/>
  <c r="H642" i="1" s="1"/>
  <c r="C50" i="2"/>
  <c r="J14" i="1"/>
  <c r="I446" i="1"/>
  <c r="G642" i="1" s="1"/>
  <c r="I193" i="1"/>
  <c r="G630" i="1" s="1"/>
  <c r="J630" i="1" s="1"/>
  <c r="C8" i="13"/>
  <c r="F33" i="13"/>
  <c r="C38" i="10"/>
  <c r="C24" i="10"/>
  <c r="E16" i="13"/>
  <c r="C16" i="13" s="1"/>
  <c r="K503" i="1"/>
  <c r="F192" i="1"/>
  <c r="H52" i="1"/>
  <c r="H619" i="1" s="1"/>
  <c r="J619" i="1" s="1"/>
  <c r="G624" i="1"/>
  <c r="J624" i="1" s="1"/>
  <c r="G164" i="2"/>
  <c r="G162" i="2"/>
  <c r="G145" i="2"/>
  <c r="F78" i="2"/>
  <c r="F81" i="2" s="1"/>
  <c r="F104" i="2" s="1"/>
  <c r="E132" i="2"/>
  <c r="E144" i="2" s="1"/>
  <c r="H25" i="13"/>
  <c r="L351" i="1"/>
  <c r="L328" i="1"/>
  <c r="H660" i="1" s="1"/>
  <c r="L309" i="1"/>
  <c r="G660" i="1" s="1"/>
  <c r="G664" i="1" s="1"/>
  <c r="C12" i="10"/>
  <c r="E111" i="2"/>
  <c r="E115" i="2" s="1"/>
  <c r="E145" i="2" s="1"/>
  <c r="E124" i="2"/>
  <c r="E120" i="2"/>
  <c r="H662" i="1"/>
  <c r="I662" i="1" s="1"/>
  <c r="C124" i="2"/>
  <c r="C18" i="10"/>
  <c r="D12" i="13"/>
  <c r="C12" i="13" s="1"/>
  <c r="C16" i="10"/>
  <c r="C119" i="2"/>
  <c r="D7" i="13"/>
  <c r="C7" i="13" s="1"/>
  <c r="C118" i="2"/>
  <c r="D6" i="13"/>
  <c r="C6" i="13" s="1"/>
  <c r="L427" i="1"/>
  <c r="L434" i="1" s="1"/>
  <c r="G638" i="1" s="1"/>
  <c r="J638" i="1" s="1"/>
  <c r="H338" i="1"/>
  <c r="H352" i="1" s="1"/>
  <c r="K257" i="1"/>
  <c r="K271" i="1" s="1"/>
  <c r="G257" i="1"/>
  <c r="G271" i="1" s="1"/>
  <c r="I257" i="1"/>
  <c r="I271" i="1" s="1"/>
  <c r="E103" i="2"/>
  <c r="J552" i="1"/>
  <c r="K551" i="1"/>
  <c r="K552" i="1" s="1"/>
  <c r="C29" i="10"/>
  <c r="F130" i="2"/>
  <c r="F144" i="2" s="1"/>
  <c r="F145" i="2" s="1"/>
  <c r="F663" i="1"/>
  <c r="I663" i="1" s="1"/>
  <c r="L614" i="1"/>
  <c r="C11" i="10"/>
  <c r="L290" i="1"/>
  <c r="G31" i="13"/>
  <c r="G33" i="13" s="1"/>
  <c r="K338" i="1"/>
  <c r="K352" i="1" s="1"/>
  <c r="G667" i="1" l="1"/>
  <c r="G672" i="1"/>
  <c r="C28" i="10"/>
  <c r="D16" i="10"/>
  <c r="H33" i="13"/>
  <c r="C25" i="13"/>
  <c r="D38" i="10"/>
  <c r="C51" i="2"/>
  <c r="H646" i="1"/>
  <c r="J646" i="1" s="1"/>
  <c r="G637" i="1"/>
  <c r="J637" i="1" s="1"/>
  <c r="E104" i="2"/>
  <c r="D26" i="10"/>
  <c r="F193" i="1"/>
  <c r="G627" i="1" s="1"/>
  <c r="J627" i="1" s="1"/>
  <c r="D17" i="10"/>
  <c r="E33" i="13"/>
  <c r="D35" i="13" s="1"/>
  <c r="D24" i="10"/>
  <c r="G13" i="2"/>
  <c r="G18" i="2" s="1"/>
  <c r="J19" i="1"/>
  <c r="G621" i="1" s="1"/>
  <c r="C41" i="10"/>
  <c r="D39" i="10" s="1"/>
  <c r="D36" i="10"/>
  <c r="C128" i="2"/>
  <c r="C145" i="2" s="1"/>
  <c r="L338" i="1"/>
  <c r="L352" i="1" s="1"/>
  <c r="G633" i="1" s="1"/>
  <c r="J633" i="1" s="1"/>
  <c r="D31" i="13"/>
  <c r="C31" i="13" s="1"/>
  <c r="F660" i="1"/>
  <c r="H664" i="1"/>
  <c r="J642" i="1"/>
  <c r="G48" i="2"/>
  <c r="G50" i="2" s="1"/>
  <c r="G51" i="2" s="1"/>
  <c r="J51" i="1"/>
  <c r="H667" i="1" l="1"/>
  <c r="H672" i="1"/>
  <c r="D15" i="10"/>
  <c r="D22" i="10"/>
  <c r="D23" i="10"/>
  <c r="D20" i="10"/>
  <c r="C30" i="10"/>
  <c r="D25" i="10"/>
  <c r="D10" i="10"/>
  <c r="D13" i="10"/>
  <c r="D27" i="10"/>
  <c r="D21" i="10"/>
  <c r="G626" i="1"/>
  <c r="J626" i="1" s="1"/>
  <c r="J52" i="1"/>
  <c r="H621" i="1" s="1"/>
  <c r="H656" i="1" s="1"/>
  <c r="D18" i="10"/>
  <c r="D19" i="10"/>
  <c r="F664" i="1"/>
  <c r="I660" i="1"/>
  <c r="I664" i="1" s="1"/>
  <c r="D40" i="10"/>
  <c r="D37" i="10"/>
  <c r="D35" i="10"/>
  <c r="D41" i="10" s="1"/>
  <c r="D33" i="13"/>
  <c r="D36" i="13" s="1"/>
  <c r="D12" i="10"/>
  <c r="D11" i="10"/>
  <c r="I672" i="1" l="1"/>
  <c r="I667" i="1"/>
  <c r="F672" i="1"/>
  <c r="F667" i="1"/>
  <c r="D28" i="10"/>
  <c r="J621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<sst xmlns="http://schemas.openxmlformats.org/spreadsheetml/2006/main" count="3954" uniqueCount="912">
  <si>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</si>
  <si>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</si>
  <si>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</si>
  <si>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</si>
  <si>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</si>
  <si>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</si>
  <si>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</si>
  <si>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</si>
  <si>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</si>
  <si>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</si>
  <si>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</si>
  <si>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</si>
  <si>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</si>
  <si>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</si>
  <si>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</si>
  <si>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</si>
  <si>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</si>
  <si>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</si>
  <si>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</si>
  <si>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</si>
  <si>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</si>
  <si>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</si>
  <si>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</si>
  <si>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</si>
  <si>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</si>
  <si>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</si>
  <si>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</si>
  <si>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</si>
  <si>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</si>
  <si>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</si>
  <si>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</si>
  <si>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</si>
  <si>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</si>
  <si>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</si>
  <si>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</si>
  <si>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</si>
  <si>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</si>
  <si>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</si>
  <si>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</si>
  <si>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</si>
  <si>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</si>
  <si>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</si>
  <si>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</si>
  <si>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</si>
  <si>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</si>
  <si>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</si>
  <si>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</si>
  <si>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</si>
  <si>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</si>
  <si>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</si>
  <si>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</si>
  <si>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</si>
  <si>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</si>
  <si>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</si>
  <si>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</si>
  <si>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</si>
  <si>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</si>
  <si>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</si>
  <si>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</si>
  <si>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</si>
  <si>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</si>
  <si>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</si>
  <si>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</si>
  <si>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</si>
  <si>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</si>
  <si>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</si>
  <si>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</si>
  <si>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</si>
  <si>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</si>
  <si>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</si>
  <si>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</si>
  <si>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</si>
  <si>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</si>
  <si>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</si>
  <si>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</si>
  <si>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</si>
  <si>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</si>
  <si>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</si>
  <si>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</si>
  <si>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</si>
  <si>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</si>
  <si>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</si>
  <si>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</si>
  <si>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</si>
  <si>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</si>
  <si>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</si>
  <si>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</si>
  <si>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</si>
  <si>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</si>
  <si>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</si>
  <si>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</si>
  <si>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</si>
  <si>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</si>
  <si>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</si>
  <si>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</si>
  <si>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</si>
  <si>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</si>
  <si>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</si>
  <si>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</si>
  <si>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</si>
  <si>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</si>
  <si>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</si>
  <si>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</si>
  <si>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</si>
  <si>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</si>
  <si>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</si>
  <si>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</si>
  <si>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</si>
  <si>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</si>
  <si>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</si>
  <si>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</si>
  <si>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</si>
  <si>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</si>
  <si>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</si>
  <si>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</si>
  <si>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</si>
  <si>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</si>
  <si>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</si>
  <si>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</si>
  <si>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</si>
  <si>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</si>
  <si>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</si>
  <si>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</si>
  <si>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</si>
  <si>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</si>
  <si>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</si>
  <si>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</si>
  <si>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</si>
  <si>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</si>
  <si>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</si>
  <si>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</si>
  <si>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</si>
  <si>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</si>
  <si>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</si>
  <si>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</si>
  <si>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</si>
  <si>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</si>
  <si>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</si>
  <si>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</si>
  <si>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</si>
  <si>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</si>
  <si>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</si>
  <si>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</si>
  <si>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</si>
  <si>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</si>
  <si>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</si>
  <si>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</si>
  <si>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</si>
  <si>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</si>
  <si>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</si>
  <si>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</si>
  <si>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</si>
  <si>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</si>
  <si>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</si>
  <si>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</si>
  <si>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</si>
  <si>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</si>
  <si>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</si>
  <si>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</si>
  <si>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</si>
  <si>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</si>
  <si>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</si>
  <si>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</si>
  <si>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</si>
  <si>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</si>
  <si>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</si>
  <si>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</si>
  <si>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</si>
  <si>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</si>
  <si>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</si>
  <si>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</si>
  <si>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</si>
  <si>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</si>
  <si>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</si>
  <si>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</si>
  <si>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</si>
  <si>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</si>
  <si>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</si>
  <si>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</si>
  <si>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</si>
  <si>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</si>
  <si>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</si>
  <si>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</si>
  <si>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</si>
  <si>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</si>
  <si>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</si>
  <si>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</si>
  <si>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</si>
  <si>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</si>
  <si>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</si>
  <si>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</si>
  <si>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</si>
  <si>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</si>
  <si>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</si>
  <si>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</si>
  <si>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</si>
  <si>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</si>
  <si>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</si>
  <si>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</si>
  <si>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</si>
  <si>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</si>
  <si>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</si>
  <si>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</si>
  <si>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</si>
  <si>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</si>
  <si>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</si>
  <si>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</si>
  <si>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</si>
  <si>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</si>
  <si>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</si>
  <si>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</si>
  <si>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</si>
  <si>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</si>
  <si>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</si>
  <si>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</si>
  <si>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</si>
  <si>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</si>
  <si>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</si>
  <si>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</si>
  <si>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</si>
  <si>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</si>
  <si>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</si>
  <si>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</si>
  <si>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</si>
  <si>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</si>
  <si>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</si>
  <si>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</si>
  <si>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</si>
  <si>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</si>
  <si>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</si>
  <si>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</si>
  <si>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</si>
  <si>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</si>
  <si>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</si>
  <si>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</si>
  <si>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</si>
  <si>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</si>
  <si>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</si>
  <si>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</si>
  <si>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</si>
  <si>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</si>
  <si>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</si>
  <si>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</si>
  <si>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</si>
  <si>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</si>
  <si>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</si>
  <si>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</si>
  <si>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</si>
  <si>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</si>
  <si>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</si>
  <si>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</si>
  <si>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</si>
  <si>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</si>
  <si>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</si>
  <si>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</si>
  <si>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</si>
  <si>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</si>
  <si>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</si>
  <si>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</si>
  <si>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</si>
  <si>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</si>
  <si>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</si>
  <si>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</si>
  <si>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</si>
  <si>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</si>
  <si>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</si>
  <si>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</si>
  <si>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</si>
  <si>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</si>
  <si>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</si>
  <si>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</si>
  <si>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</si>
  <si>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</si>
  <si>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</si>
  <si>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</si>
  <si>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</si>
  <si>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</si>
  <si>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</si>
  <si>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</si>
  <si>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</si>
  <si>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</si>
  <si>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</si>
  <si>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</si>
  <si>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</si>
  <si>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</si>
  <si>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</si>
  <si>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</si>
  <si>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</si>
  <si>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</si>
  <si>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</si>
  <si>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</si>
  <si>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</si>
  <si>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</si>
  <si>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</si>
  <si>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</si>
  <si>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</si>
  <si>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</si>
  <si>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</si>
  <si>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</si>
  <si>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</si>
  <si>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</si>
  <si>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</si>
  <si>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</si>
  <si>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</si>
  <si>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</si>
  <si>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</si>
  <si>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</si>
  <si>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</si>
  <si>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</si>
  <si>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</si>
  <si>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</si>
  <si>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</si>
  <si>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</si>
  <si>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</si>
  <si>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</si>
  <si>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</si>
  <si>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</si>
  <si>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</si>
  <si>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</si>
  <si>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</si>
  <si>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</si>
  <si>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</si>
  <si>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</si>
  <si>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</si>
  <si>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</si>
  <si>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</si>
  <si>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</si>
  <si>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</si>
  <si>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</si>
  <si>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</si>
  <si>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</si>
  <si>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</si>
  <si>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</si>
  <si>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</si>
  <si>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</si>
  <si>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</si>
  <si>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</si>
  <si>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</si>
  <si>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</si>
  <si>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</si>
  <si>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</si>
  <si>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</si>
  <si>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</si>
  <si>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</si>
  <si>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</si>
  <si>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</si>
  <si>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</si>
  <si>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</si>
  <si>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</si>
  <si>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</si>
  <si>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</si>
  <si>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</si>
  <si>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</si>
  <si>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</si>
  <si>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</si>
  <si>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</si>
  <si>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</si>
  <si>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</si>
  <si>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</si>
  <si>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</si>
  <si>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</si>
  <si>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</si>
  <si>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</si>
  <si>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</si>
  <si>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</si>
  <si>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</si>
  <si>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</si>
  <si>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</si>
  <si>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</si>
  <si>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</si>
  <si>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</si>
  <si>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</si>
  <si>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</si>
  <si>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</si>
  <si>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</si>
  <si>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</si>
  <si>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</si>
  <si>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</si>
  <si>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</si>
  <si>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</si>
  <si>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</si>
  <si>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</si>
  <si>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</si>
  <si>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</si>
  <si>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</si>
  <si>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</si>
  <si>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</si>
  <si>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</si>
  <si>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</si>
  <si>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</si>
  <si>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</si>
  <si>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</si>
  <si>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</si>
  <si>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</si>
  <si>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</si>
  <si>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</si>
  <si>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</si>
  <si>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</si>
  <si>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</si>
  <si>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</si>
  <si>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</si>
  <si>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</si>
  <si>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</si>
  <si>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</si>
  <si>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</si>
  <si>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</si>
  <si>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</si>
  <si>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</si>
  <si>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</si>
  <si>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</si>
  <si>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</si>
  <si>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</si>
  <si>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</si>
  <si>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</si>
  <si>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</si>
  <si>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</si>
  <si>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</si>
  <si>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</si>
  <si>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</si>
  <si>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</si>
  <si>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</si>
  <si>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</si>
  <si>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</si>
  <si>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</si>
  <si>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</si>
  <si>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</si>
  <si>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</si>
  <si>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</si>
  <si>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</si>
  <si>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</si>
  <si>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</si>
  <si>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</si>
  <si>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</si>
  <si>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</si>
  <si>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</si>
  <si>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</si>
  <si>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</si>
  <si>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</si>
  <si>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</si>
  <si>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</si>
  <si>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</si>
  <si>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</si>
  <si>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</si>
  <si>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</si>
  <si>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</si>
  <si>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</si>
  <si>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</si>
  <si>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</si>
  <si>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</si>
  <si>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</si>
  <si>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</si>
  <si>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</si>
  <si>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</si>
  <si>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</si>
  <si>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</si>
  <si>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</si>
  <si>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</si>
  <si>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</si>
  <si>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</si>
  <si>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</si>
  <si>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</si>
  <si>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</si>
  <si>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</si>
  <si>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</si>
  <si>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</si>
  <si>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</si>
  <si>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</si>
  <si>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</si>
  <si>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</si>
  <si>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</si>
  <si>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</si>
  <si>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</si>
  <si>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</si>
  <si>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</si>
  <si>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</si>
  <si>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</si>
  <si>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</si>
  <si>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</si>
  <si>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</si>
  <si>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</si>
  <si>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</si>
  <si>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</si>
  <si>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</si>
  <si>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</si>
  <si>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</si>
  <si>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</si>
  <si>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</si>
  <si>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</si>
  <si>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</si>
  <si>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</si>
  <si>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</si>
  <si>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</si>
  <si>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</si>
  <si>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</si>
  <si>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</si>
  <si>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</si>
  <si>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</si>
  <si>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</si>
  <si>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</si>
  <si>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</si>
  <si>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</si>
  <si>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</si>
  <si>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</si>
  <si>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</si>
  <si>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</si>
  <si>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</si>
  <si>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</si>
  <si>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</si>
  <si>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</si>
  <si>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</si>
  <si>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</si>
  <si>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</si>
  <si>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</si>
  <si>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</si>
  <si>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</si>
  <si>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</si>
  <si>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</si>
  <si>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</si>
  <si>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</si>
  <si>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</si>
  <si>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</si>
  <si>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</si>
  <si>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</si>
  <si>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</si>
  <si>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</si>
  <si>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</si>
  <si>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</si>
  <si>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</si>
  <si>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</si>
  <si>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</si>
  <si>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</si>
  <si>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</si>
  <si>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</si>
  <si>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</si>
  <si>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</si>
  <si>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</si>
  <si>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</si>
  <si>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</si>
  <si>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</si>
  <si>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</si>
  <si>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</si>
  <si>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</si>
  <si>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</si>
  <si>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</si>
  <si>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</si>
  <si>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</si>
  <si>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</si>
  <si>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</si>
  <si>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</si>
  <si>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</si>
  <si>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</si>
  <si>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</si>
  <si>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</si>
  <si>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</si>
  <si>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</si>
  <si>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</si>
  <si>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</si>
  <si>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</si>
  <si>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</si>
  <si>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</si>
  <si>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</si>
  <si>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</si>
  <si>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</si>
  <si>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</si>
  <si>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</si>
  <si>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</si>
  <si>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</si>
  <si>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</si>
  <si>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</si>
  <si>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</si>
  <si>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</si>
  <si>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</si>
  <si>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</si>
  <si>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</si>
  <si>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</si>
  <si>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</si>
  <si>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</si>
  <si>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</si>
  <si>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</si>
  <si>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</si>
  <si>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</si>
  <si>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</si>
  <si>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</si>
  <si>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</si>
  <si>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</si>
  <si>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</si>
  <si>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</si>
  <si>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</si>
  <si>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</si>
  <si>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</si>
  <si>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</si>
  <si>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</si>
  <si>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</si>
  <si>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</si>
  <si>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</si>
  <si>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</si>
  <si>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</si>
  <si>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</si>
  <si>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</si>
  <si>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</si>
  <si>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</si>
  <si>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</si>
  <si>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</si>
  <si>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</si>
  <si>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</si>
  <si>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</si>
  <si>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</si>
  <si>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</si>
  <si>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</si>
  <si>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</si>
  <si>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</si>
  <si>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</si>
  <si>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</si>
  <si>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</si>
  <si>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</si>
  <si>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</si>
  <si>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</si>
  <si>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</si>
  <si>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</si>
  <si>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</si>
  <si>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</si>
  <si>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</si>
  <si>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</si>
  <si>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</si>
  <si>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</si>
  <si>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</si>
  <si>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</si>
  <si>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</si>
  <si>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</si>
  <si>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</si>
  <si>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</si>
  <si>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</si>
  <si>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</si>
  <si>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</si>
  <si>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</si>
  <si>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</si>
  <si>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</si>
  <si>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</si>
  <si>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</si>
  <si>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</si>
  <si>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</si>
  <si>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</si>
  <si>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</si>
  <si>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</si>
  <si>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</si>
  <si>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</si>
  <si>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</si>
  <si>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</si>
  <si>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</si>
  <si>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</si>
  <si>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</si>
  <si>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</si>
  <si>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</si>
  <si>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</si>
  <si>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</si>
  <si>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</si>
  <si>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</si>
  <si>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</si>
  <si>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</si>
  <si>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</si>
  <si>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</si>
  <si>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</si>
  <si>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</si>
  <si>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</si>
  <si>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</si>
  <si>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</si>
  <si>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</si>
  <si>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</si>
  <si>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</si>
  <si>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</si>
  <si>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</si>
  <si>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</si>
  <si>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</si>
  <si>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</si>
  <si>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</si>
  <si>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</si>
  <si>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</si>
  <si>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</si>
  <si>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</si>
  <si>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</si>
  <si>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</si>
  <si>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</si>
  <si>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</si>
  <si>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</si>
  <si>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</si>
  <si>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</si>
  <si>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</si>
  <si>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</si>
  <si>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</si>
  <si>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</si>
  <si>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</si>
  <si>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</si>
  <si>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</si>
  <si>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</si>
  <si>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</si>
  <si>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</si>
  <si>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</si>
  <si>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</si>
  <si>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</si>
  <si>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</si>
  <si>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</si>
  <si>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</si>
  <si>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</si>
  <si>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</si>
  <si>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</si>
  <si>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</si>
  <si>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</si>
  <si>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</si>
  <si>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</si>
  <si>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</si>
  <si>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</si>
  <si>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</si>
  <si>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</si>
  <si>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</si>
  <si>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</si>
  <si>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</si>
  <si>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</si>
  <si>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</si>
  <si>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</si>
  <si>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</si>
  <si>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</si>
  <si>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</si>
  <si>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</si>
  <si>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</si>
  <si>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</si>
  <si>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</si>
  <si>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</si>
  <si>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</si>
  <si>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</si>
  <si>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</si>
  <si>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</si>
  <si>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</si>
  <si>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</si>
  <si>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</si>
  <si>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</si>
  <si>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</si>
  <si>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</si>
  <si>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</si>
  <si>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</si>
  <si>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</si>
  <si>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</si>
  <si>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</si>
  <si>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</si>
  <si>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</si>
  <si>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</si>
  <si>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</si>
  <si>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</si>
  <si>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</si>
  <si>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</si>
  <si>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</si>
  <si>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</si>
  <si>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</si>
  <si>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</si>
  <si>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</si>
  <si>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</si>
  <si>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</si>
  <si>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</si>
  <si>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</si>
  <si>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</si>
  <si>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</si>
  <si>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</si>
  <si>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</si>
  <si>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</si>
  <si>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</si>
  <si>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</si>
  <si>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</si>
  <si>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</si>
  <si>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</si>
  <si>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</si>
  <si>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</si>
  <si>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</si>
  <si>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</si>
  <si>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</si>
  <si>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</si>
  <si>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</si>
  <si>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</si>
  <si>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</si>
  <si>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</si>
  <si>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</si>
  <si>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</si>
  <si>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</si>
  <si>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</si>
  <si>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</si>
  <si>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</si>
  <si>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</si>
  <si>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</si>
  <si>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</si>
  <si>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</si>
  <si>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</si>
  <si>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</si>
  <si>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</si>
  <si>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</si>
  <si>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</si>
  <si>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</si>
  <si>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</si>
  <si>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</si>
  <si>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</si>
  <si>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</si>
  <si>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</si>
  <si>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</si>
  <si>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</si>
  <si>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</si>
  <si>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</si>
  <si>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</si>
  <si>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</si>
  <si>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</si>
  <si>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</si>
  <si>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</si>
  <si>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</si>
  <si>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</si>
  <si>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</si>
  <si>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</si>
  <si>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</si>
  <si>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</si>
  <si>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</si>
  <si>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</si>
  <si>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</si>
  <si>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</si>
  <si>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</si>
  <si>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</si>
  <si>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</si>
  <si>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</si>
  <si>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</si>
  <si>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</si>
  <si>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</si>
  <si>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</si>
  <si>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</si>
  <si>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</si>
  <si>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</si>
  <si>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</si>
  <si>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</si>
  <si>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</si>
  <si>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</si>
  <si>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</si>
  <si>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</si>
  <si>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</si>
  <si>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</si>
  <si>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</si>
  <si>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</si>
  <si>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</si>
  <si>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</si>
  <si>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</si>
  <si>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</si>
  <si>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</si>
  <si>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</si>
  <si>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</si>
  <si>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</si>
  <si>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</si>
  <si>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</si>
  <si>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</si>
  <si>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</si>
  <si>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</si>
  <si>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</si>
  <si>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</si>
  <si>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</si>
  <si>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</si>
  <si>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</si>
  <si>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</si>
  <si>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</si>
  <si>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</si>
  <si>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</si>
  <si>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</si>
  <si>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</si>
  <si>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</si>
  <si>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</si>
  <si>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</si>
  <si>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</si>
  <si>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</si>
  <si>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</si>
  <si>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</si>
  <si>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</si>
  <si>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</si>
  <si>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</si>
  <si>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</si>
  <si>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</si>
  <si>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</si>
  <si>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</si>
  <si>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</si>
  <si>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</si>
  <si>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</si>
  <si>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</si>
  <si>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</si>
  <si>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</si>
  <si>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</si>
  <si>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</si>
  <si>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</si>
  <si>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</si>
  <si>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</si>
  <si>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</si>
  <si>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</si>
  <si>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</si>
  <si>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</si>
  <si>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</si>
  <si>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</si>
  <si>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</si>
  <si>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</si>
  <si>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</si>
  <si>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</si>
  <si>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</si>
  <si>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</si>
  <si>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</si>
  <si>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</si>
  <si>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</si>
  <si>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</si>
  <si>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</si>
  <si>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</si>
  <si>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</si>
  <si>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</si>
  <si>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</si>
  <si>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</si>
  <si>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</si>
  <si>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     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</si>
</sst>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</v>
      </c>
      <c r="C2" s="21">
        <v>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-29636.79</v>
      </c>
      <c r="G9" s="18"/>
      <c r="H9" s="18"/>
      <c r="I9" s="18"/>
      <c r="J9" s="67">
        <f>SUM(I439)</f>
        <v>116296.39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1004.4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64265.98</v>
      </c>
      <c r="G13" s="18"/>
      <c r="H13" s="18">
        <v>1004.4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35633.590000000004</v>
      </c>
      <c r="G19" s="41">
        <f>SUM(G9:G18)</f>
        <v>0</v>
      </c>
      <c r="H19" s="41">
        <f>SUM(H9:H18)</f>
        <v>1004.4</v>
      </c>
      <c r="I19" s="41">
        <f>SUM(I9:I18)</f>
        <v>0</v>
      </c>
      <c r="J19" s="41">
        <f>SUM(J9:J18)</f>
        <v>116296.39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1004.4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2039.56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24634.65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26674.210000000003</v>
      </c>
      <c r="G32" s="41">
        <f>SUM(G22:G31)</f>
        <v>0</v>
      </c>
      <c r="H32" s="41">
        <f>SUM(H22:H31)</f>
        <v>1004.4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116296.39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8959.3799999999992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8959.3799999999992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116296.39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35633.590000000004</v>
      </c>
      <c r="G52" s="41">
        <f>G51+G32</f>
        <v>0</v>
      </c>
      <c r="H52" s="41">
        <f>H51+H32</f>
        <v>1004.4</v>
      </c>
      <c r="I52" s="41">
        <f>I51+I32</f>
        <v>0</v>
      </c>
      <c r="J52" s="41">
        <f>J51+J32</f>
        <v>116296.39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695404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695404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88.08</v>
      </c>
      <c r="G96" s="18"/>
      <c r="H96" s="18"/>
      <c r="I96" s="18"/>
      <c r="J96" s="18">
        <v>916.16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88.08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916.16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695492.08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916.16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462923.58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256482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719405.58000000007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719405.58000000007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8658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4327.5200000000004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4327.5200000000004</v>
      </c>
      <c r="G162" s="41">
        <f>SUM(G150:G161)</f>
        <v>0</v>
      </c>
      <c r="H162" s="41">
        <f>SUM(H150:H161)</f>
        <v>8658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26254.13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30581.65</v>
      </c>
      <c r="G169" s="41">
        <f>G147+G162+SUM(G163:G168)</f>
        <v>0</v>
      </c>
      <c r="H169" s="41">
        <f>H147+H162+SUM(H163:H168)</f>
        <v>8658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63700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63700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63700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1509179.31</v>
      </c>
      <c r="G193" s="47">
        <f>G112+G140+G169+G192</f>
        <v>0</v>
      </c>
      <c r="H193" s="47">
        <f>H112+H140+H169+H192</f>
        <v>8658</v>
      </c>
      <c r="I193" s="47">
        <f>I112+I140+I169+I192</f>
        <v>0</v>
      </c>
      <c r="J193" s="47">
        <f>J112+J140+J192</f>
        <v>916.16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705843</v>
      </c>
      <c r="I197" s="18"/>
      <c r="J197" s="18"/>
      <c r="K197" s="18"/>
      <c r="L197" s="19">
        <f>SUM(F197:K197)</f>
        <v>705843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85845.45</v>
      </c>
      <c r="I198" s="18"/>
      <c r="J198" s="18"/>
      <c r="K198" s="18"/>
      <c r="L198" s="19">
        <f>SUM(F198:K198)</f>
        <v>85845.45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15403.2</v>
      </c>
      <c r="I202" s="18"/>
      <c r="J202" s="18"/>
      <c r="K202" s="18"/>
      <c r="L202" s="19">
        <f t="shared" ref="L202:L208" si="0">SUM(F202:K202)</f>
        <v>15403.2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15980.55</v>
      </c>
      <c r="I204" s="18"/>
      <c r="J204" s="18"/>
      <c r="K204" s="18"/>
      <c r="L204" s="19">
        <f t="shared" si="0"/>
        <v>15980.55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65368.7</v>
      </c>
      <c r="I208" s="18"/>
      <c r="J208" s="18"/>
      <c r="K208" s="18"/>
      <c r="L208" s="19">
        <f t="shared" si="0"/>
        <v>65368.7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888440.89999999991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888440.89999999991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102969.5</v>
      </c>
      <c r="I215" s="18"/>
      <c r="J215" s="18"/>
      <c r="K215" s="18"/>
      <c r="L215" s="19">
        <f>SUM(F215:K215)</f>
        <v>102969.5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30437</v>
      </c>
      <c r="I216" s="18"/>
      <c r="J216" s="18"/>
      <c r="K216" s="18"/>
      <c r="L216" s="19">
        <f>SUM(F216:K216)</f>
        <v>30437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0</v>
      </c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5046.49</v>
      </c>
      <c r="I222" s="18"/>
      <c r="J222" s="18"/>
      <c r="K222" s="18"/>
      <c r="L222" s="19">
        <f t="shared" si="2"/>
        <v>5046.49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25484.35</v>
      </c>
      <c r="I226" s="18"/>
      <c r="J226" s="18"/>
      <c r="K226" s="18"/>
      <c r="L226" s="19">
        <f t="shared" si="2"/>
        <v>25484.35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163937.34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163937.34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440173.5</v>
      </c>
      <c r="I233" s="18"/>
      <c r="J233" s="18"/>
      <c r="K233" s="18"/>
      <c r="L233" s="19">
        <f>SUM(F233:K233)</f>
        <v>440173.5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0</v>
      </c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0</v>
      </c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7009.03</v>
      </c>
      <c r="I240" s="18"/>
      <c r="J240" s="18"/>
      <c r="K240" s="18"/>
      <c r="L240" s="19">
        <f t="shared" si="4"/>
        <v>7009.03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25484.35</v>
      </c>
      <c r="I244" s="18"/>
      <c r="J244" s="18"/>
      <c r="K244" s="18"/>
      <c r="L244" s="19">
        <f t="shared" si="4"/>
        <v>25484.35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472666.88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472666.88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1525045.12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1525045.12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1525045.12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1525045.12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5700</v>
      </c>
      <c r="I277" s="18"/>
      <c r="J277" s="18"/>
      <c r="K277" s="18"/>
      <c r="L277" s="19">
        <f>SUM(F277:K277)</f>
        <v>5700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2958</v>
      </c>
      <c r="I281" s="18"/>
      <c r="J281" s="18"/>
      <c r="K281" s="18"/>
      <c r="L281" s="19">
        <f t="shared" ref="L281:L287" si="12">SUM(F281:K281)</f>
        <v>2958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8658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8658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8658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8658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8658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8658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611.39</v>
      </c>
      <c r="I397" s="18"/>
      <c r="J397" s="24" t="s">
        <v>289</v>
      </c>
      <c r="K397" s="24" t="s">
        <v>289</v>
      </c>
      <c r="L397" s="56">
        <f t="shared" si="26"/>
        <v>611.39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304.77</v>
      </c>
      <c r="I398" s="18"/>
      <c r="J398" s="24" t="s">
        <v>289</v>
      </c>
      <c r="K398" s="24" t="s">
        <v>289</v>
      </c>
      <c r="L398" s="56">
        <f t="shared" si="26"/>
        <v>304.77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916.16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916.16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916.16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916.16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63700</v>
      </c>
      <c r="L423" s="56">
        <f t="shared" si="29"/>
        <v>63700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63700</v>
      </c>
      <c r="L427" s="47">
        <f t="shared" si="30"/>
        <v>63700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63700</v>
      </c>
      <c r="L434" s="47">
        <f t="shared" si="32"/>
        <v>63700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116296.39</v>
      </c>
      <c r="H439" s="18"/>
      <c r="I439" s="56">
        <f t="shared" ref="I439:I445" si="33">SUM(F439:H439)</f>
        <v>116296.39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116296.39</v>
      </c>
      <c r="H446" s="13">
        <f>SUM(H439:H445)</f>
        <v>0</v>
      </c>
      <c r="I446" s="13">
        <f>SUM(I439:I445)</f>
        <v>116296.39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116296.39</v>
      </c>
      <c r="H459" s="18"/>
      <c r="I459" s="56">
        <f t="shared" si="34"/>
        <v>116296.39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116296.39</v>
      </c>
      <c r="H460" s="83">
        <f>SUM(H454:H459)</f>
        <v>0</v>
      </c>
      <c r="I460" s="83">
        <f>SUM(I454:I459)</f>
        <v>116296.39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116296.39</v>
      </c>
      <c r="H461" s="42">
        <f>H452+H460</f>
        <v>0</v>
      </c>
      <c r="I461" s="42">
        <f>I452+I460</f>
        <v>116296.39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24825.19</v>
      </c>
      <c r="G465" s="18"/>
      <c r="H465" s="18">
        <v>0</v>
      </c>
      <c r="I465" s="18"/>
      <c r="J465" s="18">
        <v>179080.23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1509179.31</v>
      </c>
      <c r="G468" s="18"/>
      <c r="H468" s="18">
        <v>8658</v>
      </c>
      <c r="I468" s="18"/>
      <c r="J468" s="18">
        <v>916.16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1509179.31</v>
      </c>
      <c r="G470" s="53">
        <f>SUM(G468:G469)</f>
        <v>0</v>
      </c>
      <c r="H470" s="53">
        <f>SUM(H468:H469)</f>
        <v>8658</v>
      </c>
      <c r="I470" s="53">
        <f>SUM(I468:I469)</f>
        <v>0</v>
      </c>
      <c r="J470" s="53">
        <f>SUM(J468:J469)</f>
        <v>916.16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1525045.12</v>
      </c>
      <c r="G472" s="18"/>
      <c r="H472" s="18">
        <v>8658</v>
      </c>
      <c r="I472" s="18"/>
      <c r="J472" s="18">
        <v>63700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1525045.12</v>
      </c>
      <c r="G474" s="53">
        <f>SUM(G472:G473)</f>
        <v>0</v>
      </c>
      <c r="H474" s="53">
        <f>SUM(H472:H473)</f>
        <v>8658</v>
      </c>
      <c r="I474" s="53">
        <f>SUM(I472:I473)</f>
        <v>0</v>
      </c>
      <c r="J474" s="53">
        <f>SUM(J472:J473)</f>
        <v>63700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8959.3799999998882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116296.39000000001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91545.45</v>
      </c>
      <c r="I521" s="18"/>
      <c r="J521" s="18"/>
      <c r="K521" s="18"/>
      <c r="L521" s="88">
        <f>SUM(F521:K521)</f>
        <v>91545.45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30437</v>
      </c>
      <c r="I522" s="18"/>
      <c r="J522" s="18"/>
      <c r="K522" s="18"/>
      <c r="L522" s="88">
        <f>SUM(F522:K522)</f>
        <v>30437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0</v>
      </c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121982.45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121982.45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18361.2</v>
      </c>
      <c r="I526" s="18"/>
      <c r="J526" s="18"/>
      <c r="K526" s="18"/>
      <c r="L526" s="88">
        <f>SUM(F526:K526)</f>
        <v>18361.2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18361.2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18361.2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2200.65</v>
      </c>
      <c r="I531" s="18"/>
      <c r="J531" s="18"/>
      <c r="K531" s="18"/>
      <c r="L531" s="88">
        <f>SUM(F531:K531)</f>
        <v>2200.65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694.94</v>
      </c>
      <c r="I532" s="18"/>
      <c r="J532" s="18"/>
      <c r="K532" s="18"/>
      <c r="L532" s="88">
        <f>SUM(F532:K532)</f>
        <v>694.94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965.21</v>
      </c>
      <c r="I533" s="18"/>
      <c r="J533" s="18"/>
      <c r="K533" s="18"/>
      <c r="L533" s="88">
        <f>SUM(F533:K533)</f>
        <v>965.21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3860.8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3860.8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14400</v>
      </c>
      <c r="I541" s="18"/>
      <c r="J541" s="18"/>
      <c r="K541" s="18"/>
      <c r="L541" s="88">
        <f>SUM(F541:K541)</f>
        <v>14400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14400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14400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158604.44999999998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158604.44999999998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91545.45</v>
      </c>
      <c r="G549" s="87">
        <f>L526</f>
        <v>18361.2</v>
      </c>
      <c r="H549" s="87">
        <f>L531</f>
        <v>2200.65</v>
      </c>
      <c r="I549" s="87">
        <f>L536</f>
        <v>0</v>
      </c>
      <c r="J549" s="87">
        <f>L541</f>
        <v>14400</v>
      </c>
      <c r="K549" s="87">
        <f>SUM(F549:J549)</f>
        <v>126507.29999999999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30437</v>
      </c>
      <c r="G550" s="87">
        <f>L527</f>
        <v>0</v>
      </c>
      <c r="H550" s="87">
        <f>L532</f>
        <v>694.94</v>
      </c>
      <c r="I550" s="87">
        <f>L537</f>
        <v>0</v>
      </c>
      <c r="J550" s="87">
        <f>L542</f>
        <v>0</v>
      </c>
      <c r="K550" s="87">
        <f>SUM(F550:J550)</f>
        <v>31131.94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965.21</v>
      </c>
      <c r="I551" s="87">
        <f>L538</f>
        <v>0</v>
      </c>
      <c r="J551" s="87">
        <f>L543</f>
        <v>0</v>
      </c>
      <c r="K551" s="87">
        <f>SUM(F551:J551)</f>
        <v>965.21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121982.45</v>
      </c>
      <c r="G552" s="89">
        <f t="shared" si="42"/>
        <v>18361.2</v>
      </c>
      <c r="H552" s="89">
        <f t="shared" si="42"/>
        <v>3860.8</v>
      </c>
      <c r="I552" s="89">
        <f t="shared" si="42"/>
        <v>0</v>
      </c>
      <c r="J552" s="89">
        <f t="shared" si="42"/>
        <v>14400</v>
      </c>
      <c r="K552" s="89">
        <f t="shared" si="42"/>
        <v>158604.44999999998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705843</v>
      </c>
      <c r="G575" s="18">
        <v>102969.5</v>
      </c>
      <c r="H575" s="18">
        <v>440173.5</v>
      </c>
      <c r="I575" s="87">
        <f>SUM(F575:H575)</f>
        <v>1248986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20018.650000000001</v>
      </c>
      <c r="G579" s="18">
        <v>30437</v>
      </c>
      <c r="H579" s="18"/>
      <c r="I579" s="87">
        <f t="shared" si="47"/>
        <v>50455.65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71526.8</v>
      </c>
      <c r="G582" s="18"/>
      <c r="H582" s="18"/>
      <c r="I582" s="87">
        <f t="shared" si="47"/>
        <v>71526.8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50968.7</v>
      </c>
      <c r="I591" s="18">
        <v>25484.35</v>
      </c>
      <c r="J591" s="18">
        <v>25484.35</v>
      </c>
      <c r="K591" s="104">
        <f t="shared" ref="K591:K597" si="48">SUM(H591:J591)</f>
        <v>101937.4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14400</v>
      </c>
      <c r="I592" s="18"/>
      <c r="J592" s="18"/>
      <c r="K592" s="104">
        <f t="shared" si="48"/>
        <v>14400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65368.7</v>
      </c>
      <c r="I598" s="108">
        <f>SUM(I591:I597)</f>
        <v>25484.35</v>
      </c>
      <c r="J598" s="108">
        <f>SUM(J591:J597)</f>
        <v>25484.35</v>
      </c>
      <c r="K598" s="108">
        <f>SUM(K591:K597)</f>
        <v>116337.4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35633.590000000004</v>
      </c>
      <c r="H617" s="109">
        <f>SUM(F52)</f>
        <v>35633.590000000004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1004.4</v>
      </c>
      <c r="H619" s="109">
        <f>SUM(H52)</f>
        <v>1004.4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116296.39</v>
      </c>
      <c r="H621" s="109">
        <f>SUM(J52)</f>
        <v>116296.39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8959.3799999999992</v>
      </c>
      <c r="H622" s="109">
        <f>F476</f>
        <v>8959.3799999998882</v>
      </c>
      <c r="I622" s="121" t="s">
        <v>101</v>
      </c>
      <c r="J622" s="109">
        <f t="shared" ref="J622:J655" si="50">G622-H622</f>
        <v>1.1095835361629725E-10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116296.39</v>
      </c>
      <c r="H626" s="109">
        <f>J476</f>
        <v>116296.39000000001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1509179.31</v>
      </c>
      <c r="H627" s="104">
        <f>SUM(F468)</f>
        <v>1509179.31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8658</v>
      </c>
      <c r="H629" s="104">
        <f>SUM(H468)</f>
        <v>8658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916.16</v>
      </c>
      <c r="H631" s="104">
        <f>SUM(J468)</f>
        <v>916.16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1525045.12</v>
      </c>
      <c r="H632" s="104">
        <f>SUM(F472)</f>
        <v>1525045.12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8658</v>
      </c>
      <c r="H633" s="104">
        <f>SUM(H472)</f>
        <v>8658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916.16</v>
      </c>
      <c r="H637" s="164">
        <f>SUM(J468)</f>
        <v>916.16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63700</v>
      </c>
      <c r="H638" s="164">
        <f>SUM(J472)</f>
        <v>63700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116296.39</v>
      </c>
      <c r="H640" s="104">
        <f>SUM(G461)</f>
        <v>116296.39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116296.39</v>
      </c>
      <c r="H642" s="104">
        <f>SUM(I461)</f>
        <v>116296.39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916.16</v>
      </c>
      <c r="H644" s="104">
        <f>H408</f>
        <v>916.16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916.16</v>
      </c>
      <c r="H646" s="104">
        <f>L408</f>
        <v>916.16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116337.4</v>
      </c>
      <c r="H647" s="104">
        <f>L208+L226+L244</f>
        <v>116337.4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65368.7</v>
      </c>
      <c r="H649" s="104">
        <f>H598</f>
        <v>65368.7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25484.35</v>
      </c>
      <c r="H650" s="104">
        <f>I598</f>
        <v>25484.35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25484.35</v>
      </c>
      <c r="H651" s="104">
        <f>J598</f>
        <v>25484.35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897098.89999999991</v>
      </c>
      <c r="G660" s="19">
        <f>(L229+L309+L359)</f>
        <v>163937.34</v>
      </c>
      <c r="H660" s="19">
        <f>(L247+L328+L360)</f>
        <v>472666.88</v>
      </c>
      <c r="I660" s="19">
        <f>SUM(F660:H660)</f>
        <v>1533703.12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65368.7</v>
      </c>
      <c r="G662" s="19">
        <f>(L226+L306)-(J226+J306)</f>
        <v>25484.35</v>
      </c>
      <c r="H662" s="19">
        <f>(L244+L325)-(J244+J325)</f>
        <v>25484.35</v>
      </c>
      <c r="I662" s="19">
        <f>SUM(F662:H662)</f>
        <v>116337.4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797388.45000000007</v>
      </c>
      <c r="G663" s="199">
        <f>SUM(G575:G587)+SUM(I602:I604)+L612</f>
        <v>133406.5</v>
      </c>
      <c r="H663" s="199">
        <f>SUM(H575:H587)+SUM(J602:J604)+L613</f>
        <v>440173.5</v>
      </c>
      <c r="I663" s="19">
        <f>SUM(F663:H663)</f>
        <v>1370968.4500000002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34341.749999999884</v>
      </c>
      <c r="G664" s="19">
        <f>G660-SUM(G661:G663)</f>
        <v>5046.4899999999907</v>
      </c>
      <c r="H664" s="19">
        <f>H660-SUM(H661:H663)</f>
        <v>7009.0300000000279</v>
      </c>
      <c r="I664" s="19">
        <f>I660-SUM(I661:I663)</f>
        <v>46397.270000000019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-34341.75</v>
      </c>
      <c r="G669" s="18">
        <v>-5046.49</v>
      </c>
      <c r="H669" s="18">
        <v>-7009.03</v>
      </c>
      <c r="I669" s="19">
        <f>SUM(F669:H669)</f>
        <v>-46397.27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F29" sqref="F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  ALBANY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   ALBANY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1365268.45</v>
      </c>
      <c r="D5" s="20">
        <f>SUM('DOE25'!L197:L200)+SUM('DOE25'!L215:L218)+SUM('DOE25'!L233:L236)-F5-G5</f>
        <v>1365268.45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15403.2</v>
      </c>
      <c r="D6" s="20">
        <f>'DOE25'!L202+'DOE25'!L220+'DOE25'!L238-F6-G6</f>
        <v>15403.2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15778.89</v>
      </c>
      <c r="D8" s="243"/>
      <c r="E8" s="20">
        <f>'DOE25'!L204+'DOE25'!L222+'DOE25'!L240-F8-G8-D9-D11</f>
        <v>15778.89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6064.07</v>
      </c>
      <c r="D9" s="244">
        <v>6064.07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6193.11</v>
      </c>
      <c r="D11" s="244">
        <v>6193.11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116337.4</v>
      </c>
      <c r="D15" s="20">
        <f>'DOE25'!L208+'DOE25'!L226+'DOE25'!L244-F15-G15</f>
        <v>116337.4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8658</v>
      </c>
      <c r="D31" s="20">
        <f>'DOE25'!L290+'DOE25'!L309+'DOE25'!L328+'DOE25'!L333+'DOE25'!L334+'DOE25'!L335-F31-G31</f>
        <v>8658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1517924.23</v>
      </c>
      <c r="E33" s="246">
        <f>SUM(E5:E31)</f>
        <v>18778.89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18778.89</v>
      </c>
      <c r="E35" s="249"/>
    </row>
    <row r="36" spans="2:8" ht="12" thickTop="1" x14ac:dyDescent="0.2">
      <c r="B36" t="s">
        <v>815</v>
      </c>
      <c r="D36" s="20">
        <f>D33</f>
        <v>1517924.23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ALBANY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-29636.79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116296.39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1004.4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64265.98</v>
      </c>
      <c r="D12" s="95">
        <f>'DOE25'!G13</f>
        <v>0</v>
      </c>
      <c r="E12" s="95">
        <f>'DOE25'!H13</f>
        <v>1004.4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35633.590000000004</v>
      </c>
      <c r="D18" s="41">
        <f>SUM(D8:D17)</f>
        <v>0</v>
      </c>
      <c r="E18" s="41">
        <f>SUM(E8:E17)</f>
        <v>1004.4</v>
      </c>
      <c r="F18" s="41">
        <f>SUM(F8:F17)</f>
        <v>0</v>
      </c>
      <c r="G18" s="41">
        <f>SUM(G8:G17)</f>
        <v>116296.39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1004.4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2039.56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24634.65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26674.210000000003</v>
      </c>
      <c r="D31" s="41">
        <f>SUM(D21:D30)</f>
        <v>0</v>
      </c>
      <c r="E31" s="41">
        <f>SUM(E21:E30)</f>
        <v>1004.4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116296.39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8959.3799999999992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8959.3799999999992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116296.39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35633.590000000004</v>
      </c>
      <c r="D51" s="41">
        <f>D50+D31</f>
        <v>0</v>
      </c>
      <c r="E51" s="41">
        <f>E50+E31</f>
        <v>1004.4</v>
      </c>
      <c r="F51" s="41">
        <f>F50+F31</f>
        <v>0</v>
      </c>
      <c r="G51" s="41">
        <f>G50+G31</f>
        <v>116296.39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695404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88.08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916.16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88.08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916.16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695492.08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916.16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462923.58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256482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719405.58000000007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719405.58000000007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4327.5200000000004</v>
      </c>
      <c r="D88" s="95">
        <f>SUM('DOE25'!G153:G161)</f>
        <v>0</v>
      </c>
      <c r="E88" s="95">
        <f>SUM('DOE25'!H153:H161)</f>
        <v>8658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26254.13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30581.65</v>
      </c>
      <c r="D91" s="131">
        <f>SUM(D85:D90)</f>
        <v>0</v>
      </c>
      <c r="E91" s="131">
        <f>SUM(E85:E90)</f>
        <v>8658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63700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63700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1509179.31</v>
      </c>
      <c r="D104" s="86">
        <f>D63+D81+D91+D103</f>
        <v>0</v>
      </c>
      <c r="E104" s="86">
        <f>E63+E81+E91+E103</f>
        <v>8658</v>
      </c>
      <c r="F104" s="86">
        <f>F63+F81+F91+F103</f>
        <v>0</v>
      </c>
      <c r="G104" s="86">
        <f>G63+G81+G103</f>
        <v>916.16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1248986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116282.45</v>
      </c>
      <c r="D110" s="24" t="s">
        <v>289</v>
      </c>
      <c r="E110" s="95">
        <f>('DOE25'!L277)+('DOE25'!L296)+('DOE25'!L315)</f>
        <v>5700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1365268.45</v>
      </c>
      <c r="D115" s="86">
        <f>SUM(D109:D114)</f>
        <v>0</v>
      </c>
      <c r="E115" s="86">
        <f>SUM(E109:E114)</f>
        <v>5700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15403.2</v>
      </c>
      <c r="D118" s="24" t="s">
        <v>289</v>
      </c>
      <c r="E118" s="95">
        <f>+('DOE25'!L281)+('DOE25'!L300)+('DOE25'!L319)</f>
        <v>2958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28036.07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116337.4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159776.66999999998</v>
      </c>
      <c r="D128" s="86">
        <f>SUM(D118:D127)</f>
        <v>0</v>
      </c>
      <c r="E128" s="86">
        <f>SUM(E118:E127)</f>
        <v>2958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63700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916.16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-916.16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63700</v>
      </c>
    </row>
    <row r="145" spans="1:9" ht="12.75" thickTop="1" thickBot="1" x14ac:dyDescent="0.25">
      <c r="A145" s="33" t="s">
        <v>244</v>
      </c>
      <c r="C145" s="86">
        <f>(C115+C128+C144)</f>
        <v>1525045.1199999999</v>
      </c>
      <c r="D145" s="86">
        <f>(D115+D128+D144)</f>
        <v>0</v>
      </c>
      <c r="E145" s="86">
        <f>(E115+E128+E144)</f>
        <v>8658</v>
      </c>
      <c r="F145" s="86">
        <f>(F115+F128+F144)</f>
        <v>0</v>
      </c>
      <c r="G145" s="86">
        <f>(G115+G128+G144)</f>
        <v>63700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   ALBANY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1248986</v>
      </c>
      <c r="D10" s="182">
        <f>ROUND((C10/$C$28)*100,1)</f>
        <v>81.400000000000006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121982</v>
      </c>
      <c r="D11" s="182">
        <f>ROUND((C11/$C$28)*100,1)</f>
        <v>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18361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28036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116337</v>
      </c>
      <c r="D21" s="182">
        <f t="shared" si="0"/>
        <v>7.6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1533702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1533702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695404</v>
      </c>
      <c r="D35" s="182">
        <f t="shared" ref="D35:D40" si="1">ROUND((C35/$C$41)*100,1)</f>
        <v>47.8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1004.2399999999907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719406</v>
      </c>
      <c r="D37" s="182">
        <f t="shared" si="1"/>
        <v>49.4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39240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1455054.24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 xml:space="preserve">                     ALBANY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2014-08-24T14:19:43Z</cp:lastPrinted>
  <dcterms:created xsi:type="dcterms:W3CDTF">1997-12-04T19:04:30Z</dcterms:created>
  <dcterms:modified xsi:type="dcterms:W3CDTF">2014-09-19T12:57:21Z</dcterms:modified>
</cp:coreProperties>
</file>