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C110" i="2" s="1"/>
  <c r="L199" i="1"/>
  <c r="C111" i="2" s="1"/>
  <c r="L200" i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D29" i="13" s="1"/>
  <c r="C29" i="13" s="1"/>
  <c r="L360" i="1"/>
  <c r="G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C13" i="10" s="1"/>
  <c r="L281" i="1"/>
  <c r="E118" i="2" s="1"/>
  <c r="L282" i="1"/>
  <c r="L283" i="1"/>
  <c r="L284" i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1" i="10"/>
  <c r="C12" i="10"/>
  <c r="C16" i="10"/>
  <c r="C19" i="10"/>
  <c r="L250" i="1"/>
  <c r="L332" i="1"/>
  <c r="L254" i="1"/>
  <c r="L268" i="1"/>
  <c r="L269" i="1"/>
  <c r="C143" i="2" s="1"/>
  <c r="L349" i="1"/>
  <c r="C26" i="10" s="1"/>
  <c r="L350" i="1"/>
  <c r="I665" i="1"/>
  <c r="I670" i="1"/>
  <c r="L229" i="1"/>
  <c r="F662" i="1"/>
  <c r="I662" i="1" s="1"/>
  <c r="G662" i="1"/>
  <c r="H662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E114" i="2"/>
  <c r="D115" i="2"/>
  <c r="F115" i="2"/>
  <c r="G115" i="2"/>
  <c r="C118" i="2"/>
  <c r="E119" i="2"/>
  <c r="E121" i="2"/>
  <c r="C122" i="2"/>
  <c r="E123" i="2"/>
  <c r="E124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F461" i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K545" i="1" s="1"/>
  <c r="L557" i="1"/>
  <c r="L558" i="1"/>
  <c r="L559" i="1"/>
  <c r="L560" i="1" s="1"/>
  <c r="F560" i="1"/>
  <c r="G560" i="1"/>
  <c r="H560" i="1"/>
  <c r="H571" i="1" s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3" i="1"/>
  <c r="J643" i="1" s="1"/>
  <c r="H643" i="1"/>
  <c r="G644" i="1"/>
  <c r="H644" i="1"/>
  <c r="G645" i="1"/>
  <c r="J645" i="1" s="1"/>
  <c r="H645" i="1"/>
  <c r="G650" i="1"/>
  <c r="G651" i="1"/>
  <c r="G652" i="1"/>
  <c r="H652" i="1"/>
  <c r="G653" i="1"/>
  <c r="H653" i="1"/>
  <c r="G654" i="1"/>
  <c r="H654" i="1"/>
  <c r="H655" i="1"/>
  <c r="F192" i="1"/>
  <c r="L328" i="1"/>
  <c r="D18" i="13"/>
  <c r="C18" i="13" s="1"/>
  <c r="D6" i="13"/>
  <c r="C6" i="13" s="1"/>
  <c r="F78" i="2"/>
  <c r="D31" i="2"/>
  <c r="D50" i="2"/>
  <c r="G156" i="2"/>
  <c r="G62" i="2"/>
  <c r="E78" i="2"/>
  <c r="L427" i="1"/>
  <c r="K605" i="1"/>
  <c r="G648" i="1" s="1"/>
  <c r="L419" i="1"/>
  <c r="I169" i="1"/>
  <c r="G552" i="1"/>
  <c r="J644" i="1"/>
  <c r="J476" i="1"/>
  <c r="H626" i="1" s="1"/>
  <c r="I476" i="1"/>
  <c r="H625" i="1" s="1"/>
  <c r="J625" i="1" s="1"/>
  <c r="J140" i="1"/>
  <c r="I552" i="1"/>
  <c r="G22" i="2"/>
  <c r="J552" i="1"/>
  <c r="H140" i="1"/>
  <c r="L401" i="1"/>
  <c r="C139" i="2" s="1"/>
  <c r="J651" i="1"/>
  <c r="H338" i="1"/>
  <c r="H352" i="1" s="1"/>
  <c r="E16" i="13"/>
  <c r="C16" i="13" s="1"/>
  <c r="I571" i="1"/>
  <c r="K551" i="1"/>
  <c r="J641" i="1" l="1"/>
  <c r="J634" i="1"/>
  <c r="H660" i="1"/>
  <c r="J545" i="1"/>
  <c r="H25" i="13"/>
  <c r="C25" i="13" s="1"/>
  <c r="K503" i="1"/>
  <c r="J338" i="1"/>
  <c r="J352" i="1" s="1"/>
  <c r="F338" i="1"/>
  <c r="F352" i="1" s="1"/>
  <c r="K257" i="1"/>
  <c r="K271" i="1" s="1"/>
  <c r="C124" i="2"/>
  <c r="C70" i="2"/>
  <c r="C114" i="2"/>
  <c r="C35" i="10"/>
  <c r="F22" i="13"/>
  <c r="C22" i="13" s="1"/>
  <c r="C29" i="10"/>
  <c r="F169" i="1"/>
  <c r="G649" i="1"/>
  <c r="J649" i="1" s="1"/>
  <c r="F571" i="1"/>
  <c r="L539" i="1"/>
  <c r="G545" i="1"/>
  <c r="G476" i="1"/>
  <c r="H623" i="1" s="1"/>
  <c r="J623" i="1" s="1"/>
  <c r="J257" i="1"/>
  <c r="J271" i="1" s="1"/>
  <c r="G192" i="1"/>
  <c r="I52" i="1"/>
  <c r="H620" i="1" s="1"/>
  <c r="E137" i="2"/>
  <c r="C78" i="2"/>
  <c r="C81" i="2" s="1"/>
  <c r="D62" i="2"/>
  <c r="D63" i="2" s="1"/>
  <c r="D18" i="2"/>
  <c r="F661" i="1"/>
  <c r="F112" i="1"/>
  <c r="E120" i="2"/>
  <c r="H661" i="1"/>
  <c r="I661" i="1" s="1"/>
  <c r="C121" i="2"/>
  <c r="C120" i="2"/>
  <c r="J624" i="1"/>
  <c r="E81" i="2"/>
  <c r="E104" i="2" s="1"/>
  <c r="F81" i="2"/>
  <c r="L534" i="1"/>
  <c r="E57" i="2"/>
  <c r="E62" i="2" s="1"/>
  <c r="E63" i="2" s="1"/>
  <c r="C20" i="10"/>
  <c r="D15" i="13"/>
  <c r="C15" i="13" s="1"/>
  <c r="H647" i="1"/>
  <c r="J647" i="1" s="1"/>
  <c r="L544" i="1"/>
  <c r="I460" i="1"/>
  <c r="I461" i="1" s="1"/>
  <c r="H642" i="1" s="1"/>
  <c r="I452" i="1"/>
  <c r="I446" i="1"/>
  <c r="G642" i="1" s="1"/>
  <c r="J642" i="1" s="1"/>
  <c r="L256" i="1"/>
  <c r="I257" i="1"/>
  <c r="I271" i="1" s="1"/>
  <c r="H52" i="1"/>
  <c r="H619" i="1" s="1"/>
  <c r="G161" i="2"/>
  <c r="E112" i="2"/>
  <c r="D91" i="2"/>
  <c r="C132" i="2"/>
  <c r="A40" i="12"/>
  <c r="E110" i="2"/>
  <c r="E115" i="2" s="1"/>
  <c r="C119" i="2"/>
  <c r="C128" i="2" s="1"/>
  <c r="C112" i="2"/>
  <c r="A13" i="12"/>
  <c r="J640" i="1"/>
  <c r="L614" i="1"/>
  <c r="K598" i="1"/>
  <c r="G647" i="1" s="1"/>
  <c r="I545" i="1"/>
  <c r="H545" i="1"/>
  <c r="K549" i="1"/>
  <c r="K552" i="1" s="1"/>
  <c r="L524" i="1"/>
  <c r="F552" i="1"/>
  <c r="F476" i="1"/>
  <c r="H622" i="1" s="1"/>
  <c r="J622" i="1" s="1"/>
  <c r="D127" i="2"/>
  <c r="D128" i="2" s="1"/>
  <c r="L362" i="1"/>
  <c r="G635" i="1" s="1"/>
  <c r="J635" i="1" s="1"/>
  <c r="D145" i="2"/>
  <c r="L290" i="1"/>
  <c r="E128" i="2"/>
  <c r="C131" i="2"/>
  <c r="H33" i="13"/>
  <c r="H257" i="1"/>
  <c r="H271" i="1" s="1"/>
  <c r="G257" i="1"/>
  <c r="G271" i="1" s="1"/>
  <c r="D19" i="13"/>
  <c r="C19" i="13" s="1"/>
  <c r="F257" i="1"/>
  <c r="F271" i="1" s="1"/>
  <c r="C123" i="2"/>
  <c r="D14" i="13"/>
  <c r="C14" i="13" s="1"/>
  <c r="D12" i="13"/>
  <c r="C12" i="13" s="1"/>
  <c r="C18" i="10"/>
  <c r="C17" i="10"/>
  <c r="E33" i="13"/>
  <c r="D35" i="13" s="1"/>
  <c r="L211" i="1"/>
  <c r="L257" i="1" s="1"/>
  <c r="L271" i="1" s="1"/>
  <c r="G632" i="1" s="1"/>
  <c r="J632" i="1" s="1"/>
  <c r="C10" i="10"/>
  <c r="C109" i="2"/>
  <c r="D5" i="13"/>
  <c r="C5" i="13" s="1"/>
  <c r="H664" i="1"/>
  <c r="H667" i="1" s="1"/>
  <c r="C62" i="2"/>
  <c r="C63" i="2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C36" i="10"/>
  <c r="G63" i="2"/>
  <c r="G104" i="2" s="1"/>
  <c r="J618" i="1"/>
  <c r="G42" i="2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A22" i="12"/>
  <c r="G50" i="2"/>
  <c r="G51" i="2" s="1"/>
  <c r="J652" i="1"/>
  <c r="G571" i="1"/>
  <c r="I434" i="1"/>
  <c r="G434" i="1"/>
  <c r="I663" i="1"/>
  <c r="C27" i="10"/>
  <c r="E145" i="2" l="1"/>
  <c r="H646" i="1"/>
  <c r="C39" i="10"/>
  <c r="H648" i="1"/>
  <c r="J648" i="1" s="1"/>
  <c r="I193" i="1"/>
  <c r="G630" i="1" s="1"/>
  <c r="J630" i="1" s="1"/>
  <c r="F33" i="13"/>
  <c r="F193" i="1"/>
  <c r="G627" i="1" s="1"/>
  <c r="J627" i="1" s="1"/>
  <c r="C115" i="2"/>
  <c r="C145" i="2" s="1"/>
  <c r="L545" i="1"/>
  <c r="H672" i="1"/>
  <c r="C6" i="10" s="1"/>
  <c r="G672" i="1"/>
  <c r="C5" i="10" s="1"/>
  <c r="F660" i="1"/>
  <c r="F664" i="1" s="1"/>
  <c r="F672" i="1" s="1"/>
  <c r="C4" i="10" s="1"/>
  <c r="C28" i="10"/>
  <c r="D23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7" i="1"/>
  <c r="D11" i="10"/>
  <c r="D12" i="10"/>
  <c r="D18" i="10"/>
  <c r="D13" i="10"/>
  <c r="D19" i="10"/>
  <c r="D25" i="10"/>
  <c r="D20" i="10"/>
  <c r="D17" i="10"/>
  <c r="D22" i="10"/>
  <c r="D27" i="10"/>
  <c r="D15" i="10"/>
  <c r="D21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<sst xmlns="http://schemas.openxmlformats.org/spreadsheetml/2006/main" count="3956" uniqueCount="914">
  <si>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</si>
  <si>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</si>
  <si>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</si>
  <si>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</si>
  <si>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</si>
  <si>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</si>
  <si>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</si>
  <si>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</si>
  <si>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</si>
  <si>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</si>
  <si>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</si>
  <si>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</si>
  <si>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</si>
  <si>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</si>
  <si>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</si>
  <si>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</si>
  <si>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</si>
  <si>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</si>
  <si>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</si>
  <si>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</si>
  <si>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</si>
  <si>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</si>
  <si>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</si>
  <si>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</si>
  <si>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</si>
  <si>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</si>
  <si>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</si>
  <si>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</si>
  <si>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</si>
  <si>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</si>
  <si>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</si>
  <si>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</si>
  <si>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</si>
  <si>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</si>
  <si>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</si>
  <si>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</si>
  <si>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</si>
  <si>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</si>
  <si>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</si>
  <si>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</si>
  <si>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</si>
  <si>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</si>
  <si>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</si>
  <si>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</si>
  <si>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</si>
  <si>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</si>
  <si>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</si>
  <si>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</si>
  <si>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</si>
  <si>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</si>
  <si>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</si>
  <si>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</si>
  <si>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</si>
  <si>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</si>
  <si>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</si>
  <si>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</si>
  <si>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</si>
  <si>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</si>
  <si>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</si>
  <si>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</si>
  <si>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</si>
  <si>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</si>
  <si>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</si>
  <si>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</si>
  <si>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</si>
  <si>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</si>
  <si>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</si>
  <si>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</si>
  <si>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</si>
  <si>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</si>
  <si>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</si>
  <si>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</si>
  <si>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</si>
  <si>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</si>
  <si>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</si>
  <si>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</si>
  <si>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</si>
  <si>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</si>
  <si>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</si>
  <si>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</si>
  <si>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</si>
  <si>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</si>
  <si>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</si>
  <si>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</si>
  <si>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</si>
  <si>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</si>
  <si>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</si>
  <si>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</si>
  <si>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</si>
  <si>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</si>
  <si>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</si>
  <si>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</si>
  <si>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</si>
  <si>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</si>
  <si>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</si>
  <si>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</si>
  <si>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</si>
  <si>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</si>
  <si>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</si>
  <si>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</si>
  <si>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</si>
  <si>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</si>
  <si>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</si>
  <si>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</si>
  <si>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</si>
  <si>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</si>
  <si>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</si>
  <si>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</si>
  <si>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</si>
  <si>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</si>
  <si>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</si>
  <si>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</si>
  <si>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</si>
  <si>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</si>
  <si>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</si>
  <si>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</si>
  <si>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</si>
  <si>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</si>
  <si>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</si>
  <si>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</si>
  <si>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</si>
  <si>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</si>
  <si>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</si>
  <si>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</si>
  <si>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</si>
  <si>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</si>
  <si>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</si>
  <si>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</si>
  <si>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</si>
  <si>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</si>
  <si>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</si>
  <si>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</si>
  <si>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</si>
  <si>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</si>
  <si>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</si>
  <si>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</si>
  <si>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</si>
  <si>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</si>
  <si>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</si>
  <si>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</si>
  <si>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</si>
  <si>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</si>
  <si>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</si>
  <si>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</si>
  <si>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</si>
  <si>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</si>
  <si>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</si>
  <si>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</si>
  <si>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</si>
  <si>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</si>
  <si>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</si>
  <si>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</si>
  <si>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</si>
  <si>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</si>
  <si>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</si>
  <si>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</si>
  <si>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</si>
  <si>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</si>
  <si>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</si>
  <si>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</si>
  <si>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</si>
  <si>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</si>
  <si>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</si>
  <si>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</si>
  <si>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</si>
  <si>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</si>
  <si>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</si>
  <si>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</si>
  <si>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</si>
  <si>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</si>
  <si>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</si>
  <si>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</si>
  <si>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</si>
  <si>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</si>
  <si>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</si>
  <si>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</si>
  <si>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</si>
  <si>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</si>
  <si>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</si>
  <si>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</si>
  <si>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</si>
  <si>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</si>
  <si>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</si>
  <si>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</si>
  <si>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</si>
  <si>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</si>
  <si>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</si>
  <si>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</si>
  <si>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</si>
  <si>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</si>
  <si>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</si>
  <si>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</si>
  <si>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</si>
  <si>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</si>
  <si>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</si>
  <si>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</si>
  <si>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</si>
  <si>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</si>
  <si>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</si>
  <si>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</si>
  <si>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</si>
  <si>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</si>
  <si>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</si>
  <si>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</si>
  <si>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</si>
  <si>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</si>
  <si>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</si>
  <si>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</si>
  <si>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</si>
  <si>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</si>
  <si>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</si>
  <si>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</si>
  <si>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</si>
  <si>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</si>
  <si>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</si>
  <si>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</si>
  <si>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</si>
  <si>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</si>
  <si>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</si>
  <si>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</si>
  <si>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</si>
  <si>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</si>
  <si>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</si>
  <si>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</si>
  <si>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</si>
  <si>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</si>
  <si>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</si>
  <si>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</si>
  <si>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</si>
  <si>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</si>
  <si>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</si>
  <si>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</si>
  <si>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</si>
  <si>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</si>
  <si>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</si>
  <si>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</si>
  <si>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</si>
  <si>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</si>
  <si>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</si>
  <si>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</si>
  <si>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</si>
  <si>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</si>
  <si>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</si>
  <si>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</si>
  <si>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</si>
  <si>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</si>
  <si>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</si>
  <si>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</si>
  <si>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</si>
  <si>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</si>
  <si>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</si>
  <si>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</si>
  <si>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</si>
  <si>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</si>
  <si>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</si>
  <si>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</si>
  <si>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</si>
  <si>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</si>
  <si>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</si>
  <si>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</si>
  <si>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</si>
  <si>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</si>
  <si>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</si>
  <si>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</si>
  <si>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</si>
  <si>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</si>
  <si>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</si>
  <si>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</si>
  <si>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</si>
  <si>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</si>
  <si>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</si>
  <si>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</si>
  <si>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</si>
  <si>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</si>
  <si>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</si>
  <si>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</si>
  <si>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</si>
  <si>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</si>
  <si>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</si>
  <si>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</si>
  <si>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</si>
  <si>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</si>
  <si>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</si>
  <si>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</si>
  <si>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</si>
  <si>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</si>
  <si>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</si>
  <si>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</si>
  <si>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</si>
  <si>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</si>
  <si>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</si>
  <si>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</si>
  <si>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</si>
  <si>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</si>
  <si>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</si>
  <si>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</si>
  <si>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</si>
  <si>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</si>
  <si>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</si>
  <si>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</si>
  <si>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</si>
  <si>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</si>
  <si>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</si>
  <si>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</si>
  <si>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</si>
  <si>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</si>
  <si>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</si>
  <si>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</si>
  <si>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</si>
  <si>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</si>
  <si>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</si>
  <si>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</si>
  <si>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</si>
  <si>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</si>
  <si>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</si>
  <si>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</si>
  <si>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</si>
  <si>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</si>
  <si>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</si>
  <si>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</si>
  <si>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</si>
  <si>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</si>
  <si>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</si>
  <si>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</si>
  <si>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</si>
  <si>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</si>
  <si>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</si>
  <si>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</si>
  <si>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</si>
  <si>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</si>
  <si>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</si>
  <si>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</si>
  <si>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</si>
  <si>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</si>
  <si>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</si>
  <si>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</si>
  <si>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</si>
  <si>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</si>
  <si>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</si>
  <si>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</si>
  <si>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</si>
  <si>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</si>
  <si>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</si>
  <si>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</si>
  <si>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</si>
  <si>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</si>
  <si>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</si>
  <si>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</si>
  <si>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</si>
  <si>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</si>
  <si>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</si>
  <si>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</si>
  <si>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</si>
  <si>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</si>
  <si>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</si>
  <si>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</si>
  <si>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</si>
  <si>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</si>
  <si>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</si>
  <si>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</si>
  <si>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</si>
  <si>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</si>
  <si>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</si>
  <si>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</si>
  <si>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</si>
  <si>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</si>
  <si>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</si>
  <si>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</si>
  <si>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</si>
  <si>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</si>
  <si>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</si>
  <si>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</si>
  <si>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</si>
  <si>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</si>
  <si>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</si>
  <si>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</si>
  <si>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</si>
  <si>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</si>
  <si>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</si>
  <si>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</si>
  <si>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</si>
  <si>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</si>
  <si>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</si>
  <si>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</si>
  <si>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</si>
  <si>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</si>
  <si>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</si>
  <si>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</si>
  <si>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</si>
  <si>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</si>
  <si>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</si>
  <si>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</si>
  <si>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</si>
  <si>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</si>
  <si>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</si>
  <si>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</si>
  <si>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</si>
  <si>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</si>
  <si>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</si>
  <si>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</si>
  <si>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</si>
  <si>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</si>
  <si>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</si>
  <si>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</si>
  <si>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</si>
  <si>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</si>
  <si>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</si>
  <si>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</si>
  <si>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</si>
  <si>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</si>
  <si>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</si>
  <si>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</si>
  <si>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</si>
  <si>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</si>
  <si>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</si>
  <si>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</si>
  <si>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</si>
  <si>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</si>
  <si>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</si>
  <si>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</si>
  <si>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</si>
  <si>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</si>
  <si>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</si>
  <si>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</si>
  <si>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</si>
  <si>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</si>
  <si>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</si>
  <si>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</si>
  <si>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</si>
  <si>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</si>
  <si>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</si>
  <si>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</si>
  <si>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</si>
  <si>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</si>
  <si>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</si>
  <si>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</si>
  <si>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</si>
  <si>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</si>
  <si>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</si>
  <si>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</si>
  <si>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</si>
  <si>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</si>
  <si>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</si>
  <si>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</si>
  <si>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</si>
  <si>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</si>
  <si>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</si>
  <si>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</si>
  <si>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</si>
  <si>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</si>
  <si>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</si>
  <si>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</si>
  <si>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</si>
  <si>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</si>
  <si>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</si>
  <si>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</si>
  <si>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</si>
  <si>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</si>
  <si>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</si>
  <si>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</si>
  <si>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</si>
  <si>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</si>
  <si>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</si>
  <si>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</si>
  <si>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</si>
  <si>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</si>
  <si>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</si>
  <si>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</si>
  <si>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</si>
  <si>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</si>
  <si>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</si>
  <si>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</si>
  <si>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</si>
  <si>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</si>
  <si>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</si>
  <si>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</si>
  <si>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</si>
  <si>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</si>
  <si>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</si>
  <si>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</si>
  <si>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</si>
  <si>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</si>
  <si>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</si>
  <si>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</si>
  <si>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</si>
  <si>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</si>
  <si>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</si>
  <si>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</si>
  <si>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</si>
  <si>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</si>
  <si>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</si>
  <si>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</si>
  <si>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</si>
  <si>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</si>
  <si>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</si>
  <si>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</si>
  <si>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</si>
  <si>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</si>
  <si>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</si>
  <si>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</si>
  <si>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</si>
  <si>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</si>
  <si>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</si>
  <si>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</si>
  <si>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</si>
  <si>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</si>
  <si>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</si>
  <si>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</si>
  <si>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</si>
  <si>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</si>
  <si>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</si>
  <si>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</si>
  <si>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</si>
  <si>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</si>
  <si>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</si>
  <si>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</si>
  <si>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</si>
  <si>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</si>
  <si>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</si>
  <si>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</si>
  <si>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</si>
  <si>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</si>
  <si>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</si>
  <si>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</si>
  <si>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</si>
  <si>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</si>
  <si>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</si>
  <si>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</si>
  <si>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</si>
  <si>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</si>
  <si>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</si>
  <si>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</si>
  <si>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</si>
  <si>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</si>
  <si>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</si>
  <si>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</si>
  <si>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</si>
  <si>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</si>
  <si>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</si>
  <si>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</si>
  <si>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</si>
  <si>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</si>
  <si>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</si>
  <si>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</si>
  <si>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</si>
  <si>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</si>
  <si>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</si>
  <si>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</si>
  <si>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</si>
  <si>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</si>
  <si>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</si>
  <si>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</si>
  <si>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</si>
  <si>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</si>
  <si>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</si>
  <si>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</si>
  <si>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</si>
  <si>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</si>
  <si>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</si>
  <si>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</si>
  <si>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</si>
  <si>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</si>
  <si>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</si>
  <si>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</si>
  <si>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</si>
  <si>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</si>
  <si>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</si>
  <si>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</si>
  <si>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</si>
  <si>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</si>
  <si>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</si>
  <si>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</si>
  <si>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</si>
  <si>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</si>
  <si>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</si>
  <si>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</si>
  <si>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</si>
  <si>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</si>
  <si>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</si>
  <si>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</si>
  <si>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</si>
  <si>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</si>
  <si>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</si>
  <si>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</si>
  <si>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</si>
  <si>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</si>
  <si>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</si>
  <si>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</si>
  <si>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</si>
  <si>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</si>
  <si>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</si>
  <si>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</si>
  <si>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</si>
  <si>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</si>
  <si>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</si>
  <si>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</si>
  <si>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</si>
  <si>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</si>
  <si>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</si>
  <si>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</si>
  <si>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</si>
  <si>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</si>
  <si>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</si>
  <si>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</si>
  <si>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</si>
  <si>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</si>
  <si>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</si>
  <si>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</si>
  <si>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</si>
  <si>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</si>
  <si>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</si>
  <si>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</si>
  <si>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</si>
  <si>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</si>
  <si>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</si>
  <si>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</si>
  <si>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</si>
  <si>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</si>
  <si>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</si>
  <si>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</si>
  <si>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</si>
  <si>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</si>
  <si>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</si>
  <si>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</si>
  <si>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</si>
  <si>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</si>
  <si>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</si>
  <si>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</si>
  <si>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</si>
  <si>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</si>
  <si>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</si>
  <si>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</si>
  <si>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</si>
  <si>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</si>
  <si>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</si>
  <si>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</si>
  <si>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</si>
  <si>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</si>
  <si>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</si>
  <si>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</si>
  <si>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</si>
  <si>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</si>
  <si>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</si>
  <si>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</si>
  <si>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</si>
  <si>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</si>
  <si>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</si>
  <si>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</si>
  <si>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</si>
  <si>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</si>
  <si>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</si>
  <si>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</si>
  <si>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</si>
  <si>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</si>
  <si>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</si>
  <si>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</si>
  <si>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</si>
  <si>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</si>
  <si>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</si>
  <si>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</si>
  <si>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</si>
  <si>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</si>
  <si>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</si>
  <si>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</si>
  <si>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</si>
  <si>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</si>
  <si>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</si>
  <si>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</si>
  <si>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</si>
  <si>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</si>
  <si>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</si>
  <si>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</si>
  <si>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</si>
  <si>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</si>
  <si>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</si>
  <si>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</si>
  <si>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</si>
  <si>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</si>
  <si>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</si>
  <si>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</si>
  <si>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</si>
  <si>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</si>
  <si>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</si>
  <si>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</si>
  <si>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</si>
  <si>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</si>
  <si>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</si>
  <si>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</si>
  <si>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</si>
  <si>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</si>
  <si>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</si>
  <si>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</si>
  <si>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</si>
  <si>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</si>
  <si>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</si>
  <si>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</si>
  <si>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</si>
  <si>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</si>
  <si>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</si>
  <si>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</si>
  <si>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</si>
  <si>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</si>
  <si>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</si>
  <si>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</si>
  <si>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</si>
  <si>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</si>
  <si>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</si>
  <si>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</si>
  <si>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</si>
  <si>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</si>
  <si>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</si>
  <si>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</si>
  <si>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</si>
  <si>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</si>
  <si>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</si>
  <si>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</si>
  <si>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</si>
  <si>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</si>
  <si>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</si>
  <si>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</si>
  <si>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</si>
  <si>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</si>
  <si>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</si>
  <si>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</si>
  <si>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</si>
  <si>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</si>
  <si>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</si>
  <si>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</si>
  <si>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</si>
  <si>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</si>
  <si>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</si>
  <si>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</si>
  <si>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</si>
  <si>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</si>
  <si>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</si>
  <si>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</si>
  <si>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</si>
  <si>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</si>
  <si>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</si>
  <si>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</si>
  <si>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</si>
  <si>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</si>
  <si>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</si>
  <si>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</si>
  <si>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</si>
  <si>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</si>
  <si>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</si>
  <si>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</si>
  <si>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</si>
  <si>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</si>
  <si>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</si>
  <si>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</si>
  <si>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</si>
  <si>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</si>
  <si>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</si>
  <si>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</si>
  <si>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</si>
  <si>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</si>
  <si>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</si>
  <si>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</si>
  <si>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</si>
  <si>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</si>
  <si>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</si>
  <si>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</si>
  <si>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</si>
  <si>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</si>
  <si>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</si>
  <si>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</si>
  <si>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</si>
  <si>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</si>
  <si>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</si>
  <si>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</si>
  <si>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</si>
  <si>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</si>
  <si>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</si>
  <si>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</si>
  <si>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</si>
  <si>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</si>
  <si>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</si>
  <si>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</si>
  <si>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</si>
  <si>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</si>
  <si>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</si>
  <si>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</si>
  <si>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</si>
  <si>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</si>
  <si>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</si>
  <si>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</si>
  <si>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</si>
  <si>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</si>
  <si>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</si>
  <si>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</si>
  <si>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</si>
  <si>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</si>
  <si>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</si>
  <si>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</si>
  <si>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</si>
  <si>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</si>
  <si>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</si>
  <si>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</si>
  <si>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</si>
  <si>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</si>
  <si>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</si>
  <si>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</si>
  <si>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</si>
  <si>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</si>
  <si>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</si>
  <si>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</si>
  <si>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</si>
  <si>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</si>
  <si>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</si>
  <si>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</si>
  <si>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</si>
  <si>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</si>
  <si>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</si>
  <si>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</si>
  <si>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</si>
  <si>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</si>
  <si>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</si>
  <si>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</si>
  <si>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</si>
  <si>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</si>
  <si>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</si>
  <si>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</si>
  <si>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</si>
  <si>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</si>
  <si>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</si>
  <si>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</si>
  <si>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</si>
  <si>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</si>
  <si>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</si>
  <si>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</si>
  <si>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</si>
  <si>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</si>
  <si>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</si>
  <si>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</si>
  <si>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</si>
  <si>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</si>
  <si>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</si>
  <si>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</si>
  <si>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</si>
  <si>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</si>
  <si>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</si>
  <si>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</si>
  <si>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</si>
  <si>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</si>
  <si>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</si>
  <si>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</si>
  <si>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</si>
  <si>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</si>
  <si>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</si>
  <si>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</si>
  <si>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</si>
  <si>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</si>
  <si>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</si>
  <si>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</si>
  <si>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</si>
  <si>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</si>
  <si>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</si>
  <si>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</si>
  <si>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</si>
  <si>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</si>
  <si>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</si>
  <si>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</si>
  <si>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</si>
  <si>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</si>
  <si>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</si>
  <si>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</si>
  <si>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</si>
  <si>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</si>
  <si>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</si>
  <si>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</si>
  <si>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</si>
  <si>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</si>
  <si>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</si>
  <si>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</si>
  <si>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</si>
  <si>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</si>
  <si>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</si>
  <si>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</si>
  <si>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</si>
  <si>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</si>
  <si>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</si>
  <si>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</si>
  <si>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</si>
  <si>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</si>
  <si>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</si>
  <si>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</si>
  <si>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</si>
  <si>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</si>
  <si>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</si>
  <si>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</si>
  <si>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</si>
  <si>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</si>
  <si>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</si>
  <si>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</si>
  <si>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</si>
  <si>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</si>
  <si>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</si>
  <si>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</si>
  <si>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</si>
  <si>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</si>
  <si>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</si>
  <si>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</si>
  <si>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</si>
  <si>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</si>
  <si>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</si>
  <si>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</si>
  <si>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</si>
  <si>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</si>
  <si>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</si>
  <si>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07/06</t>
  </si>
  <si>
    <t>02/14</t>
  </si>
  <si>
    <t>Campton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</si>
</sst>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75</v>
      </c>
      <c r="C2" s="21">
        <v>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195096.59</v>
      </c>
      <c r="G9" s="18">
        <v>-13498.65</v>
      </c>
      <c r="H9" s="18">
        <v>-15765.55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970.04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47902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12946.17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1293.6400000000001</v>
      </c>
      <c r="G13" s="18">
        <v>33208.85</v>
      </c>
      <c r="H13" s="18">
        <v>15765.55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369.75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257238.40000000002</v>
      </c>
      <c r="G19" s="41">
        <f>SUM(G9:G18)</f>
        <v>20079.949999999997</v>
      </c>
      <c r="H19" s="41">
        <f>SUM(H9:H18)</f>
        <v>0</v>
      </c>
      <c r="I19" s="41">
        <f>SUM(I9:I18)</f>
        <v>0</v>
      </c>
      <c r="J19" s="41">
        <f>SUM(J9:J18)</f>
        <v>970.04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117749.96</v>
      </c>
      <c r="G24" s="18">
        <v>20079.95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122749.96</v>
      </c>
      <c r="G32" s="41">
        <f>SUM(G22:G31)</f>
        <v>20079.95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133658.76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970.04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829.68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134488.44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970.04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257238.40000000002</v>
      </c>
      <c r="G52" s="41">
        <f>G51+G32</f>
        <v>20079.95</v>
      </c>
      <c r="H52" s="41">
        <f>H51+H32</f>
        <v>0</v>
      </c>
      <c r="I52" s="41">
        <f>I51+I32</f>
        <v>0</v>
      </c>
      <c r="J52" s="41">
        <f>J51+J32</f>
        <v>970.04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3450827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3450827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21019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11402.25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32421.25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251.4</v>
      </c>
      <c r="G96" s="18">
        <v>15.48</v>
      </c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34700.04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26526.82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26778.22</v>
      </c>
      <c r="G111" s="41">
        <f>SUM(G96:G110)</f>
        <v>34715.520000000004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3510026.47</v>
      </c>
      <c r="G112" s="41">
        <f>G60+G111</f>
        <v>34715.520000000004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1160725.31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679075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1839800.31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152249.42000000001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17962.95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1351.84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170212.37000000002</v>
      </c>
      <c r="G136" s="41">
        <f>SUM(G123:G135)</f>
        <v>1351.84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2010012.6800000002</v>
      </c>
      <c r="G140" s="41">
        <f>G121+SUM(G136:G137)</f>
        <v>1351.84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103013.52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42216.77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76829.240000000005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62083.25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62083.25</v>
      </c>
      <c r="G162" s="41">
        <f>SUM(G150:G161)</f>
        <v>76829.240000000005</v>
      </c>
      <c r="H162" s="41">
        <f>SUM(H150:H161)</f>
        <v>145230.29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2340.71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64423.96</v>
      </c>
      <c r="G169" s="41">
        <f>G147+G162+SUM(G163:G168)</f>
        <v>76829.240000000005</v>
      </c>
      <c r="H169" s="41">
        <f>H147+H162+SUM(H163:H168)</f>
        <v>145230.29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111351.09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111351.09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111351.09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5584463.1100000003</v>
      </c>
      <c r="G193" s="47">
        <f>G112+G140+G169+G192</f>
        <v>224247.69</v>
      </c>
      <c r="H193" s="47">
        <f>H112+H140+H169+H192</f>
        <v>145230.29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1568923.77</v>
      </c>
      <c r="G197" s="18">
        <v>747169.89</v>
      </c>
      <c r="H197" s="18">
        <v>11324.3</v>
      </c>
      <c r="I197" s="18">
        <v>60581.56</v>
      </c>
      <c r="J197" s="18">
        <v>16358.71</v>
      </c>
      <c r="K197" s="18">
        <v>215</v>
      </c>
      <c r="L197" s="19">
        <f>SUM(F197:K197)</f>
        <v>2404573.23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493930.16</v>
      </c>
      <c r="G198" s="18">
        <v>202181.22</v>
      </c>
      <c r="H198" s="18">
        <v>107634.6</v>
      </c>
      <c r="I198" s="18">
        <v>879.64</v>
      </c>
      <c r="J198" s="18">
        <v>802</v>
      </c>
      <c r="K198" s="18">
        <v>1520</v>
      </c>
      <c r="L198" s="19">
        <f>SUM(F198:K198)</f>
        <v>806947.62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45164.54</v>
      </c>
      <c r="G200" s="18">
        <v>9713.0400000000009</v>
      </c>
      <c r="H200" s="18">
        <v>3118</v>
      </c>
      <c r="I200" s="18">
        <v>2654.58</v>
      </c>
      <c r="J200" s="18">
        <v>2405.8000000000002</v>
      </c>
      <c r="K200" s="18">
        <v>3038.4</v>
      </c>
      <c r="L200" s="19">
        <f>SUM(F200:K200)</f>
        <v>66094.36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220865.94</v>
      </c>
      <c r="G202" s="18">
        <v>108759.6</v>
      </c>
      <c r="H202" s="18">
        <v>163913.70000000001</v>
      </c>
      <c r="I202" s="18">
        <v>4129.71</v>
      </c>
      <c r="J202" s="18"/>
      <c r="K202" s="18"/>
      <c r="L202" s="19">
        <f t="shared" ref="L202:L208" si="0">SUM(F202:K202)</f>
        <v>497668.95000000007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22436.26</v>
      </c>
      <c r="G203" s="18">
        <v>62084.84</v>
      </c>
      <c r="H203" s="18">
        <v>702</v>
      </c>
      <c r="I203" s="18">
        <v>5505.68</v>
      </c>
      <c r="J203" s="18"/>
      <c r="K203" s="18"/>
      <c r="L203" s="19">
        <f t="shared" si="0"/>
        <v>90728.78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6350</v>
      </c>
      <c r="G204" s="18">
        <v>466.65</v>
      </c>
      <c r="H204" s="18">
        <v>199322.04</v>
      </c>
      <c r="I204" s="18">
        <v>1748.13</v>
      </c>
      <c r="J204" s="18"/>
      <c r="K204" s="18">
        <v>2691.04</v>
      </c>
      <c r="L204" s="19">
        <f t="shared" si="0"/>
        <v>210577.86000000002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216571.17</v>
      </c>
      <c r="G205" s="18">
        <v>110755.17</v>
      </c>
      <c r="H205" s="18">
        <v>3164.13</v>
      </c>
      <c r="I205" s="18">
        <v>972.74</v>
      </c>
      <c r="J205" s="18">
        <v>0</v>
      </c>
      <c r="K205" s="18">
        <v>2946.72</v>
      </c>
      <c r="L205" s="19">
        <f t="shared" si="0"/>
        <v>334409.93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98423.19</v>
      </c>
      <c r="G207" s="18">
        <v>27335.78</v>
      </c>
      <c r="H207" s="18">
        <v>99641.36</v>
      </c>
      <c r="I207" s="18">
        <v>99927.85</v>
      </c>
      <c r="J207" s="18">
        <v>14805.54</v>
      </c>
      <c r="K207" s="18">
        <v>0</v>
      </c>
      <c r="L207" s="19">
        <f t="shared" si="0"/>
        <v>340133.72000000003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228243.67</v>
      </c>
      <c r="I208" s="18"/>
      <c r="J208" s="18"/>
      <c r="K208" s="18"/>
      <c r="L208" s="19">
        <f t="shared" si="0"/>
        <v>228243.67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2672665.0299999993</v>
      </c>
      <c r="G211" s="41">
        <f t="shared" si="1"/>
        <v>1268466.19</v>
      </c>
      <c r="H211" s="41">
        <f t="shared" si="1"/>
        <v>817063.8</v>
      </c>
      <c r="I211" s="41">
        <f t="shared" si="1"/>
        <v>176399.89</v>
      </c>
      <c r="J211" s="41">
        <f t="shared" si="1"/>
        <v>34372.050000000003</v>
      </c>
      <c r="K211" s="41">
        <f t="shared" si="1"/>
        <v>10411.16</v>
      </c>
      <c r="L211" s="41">
        <f t="shared" si="1"/>
        <v>4979378.1199999992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29183</v>
      </c>
      <c r="G253" s="18">
        <v>2602.61</v>
      </c>
      <c r="H253" s="18"/>
      <c r="I253" s="18">
        <v>144.19</v>
      </c>
      <c r="J253" s="18"/>
      <c r="K253" s="18"/>
      <c r="L253" s="19">
        <f t="shared" si="6"/>
        <v>31929.8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130832</v>
      </c>
      <c r="I255" s="18"/>
      <c r="J255" s="18"/>
      <c r="K255" s="18"/>
      <c r="L255" s="19">
        <f t="shared" si="6"/>
        <v>130832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29183</v>
      </c>
      <c r="G256" s="41">
        <f t="shared" si="7"/>
        <v>2602.61</v>
      </c>
      <c r="H256" s="41">
        <f t="shared" si="7"/>
        <v>130832</v>
      </c>
      <c r="I256" s="41">
        <f t="shared" si="7"/>
        <v>144.19</v>
      </c>
      <c r="J256" s="41">
        <f t="shared" si="7"/>
        <v>0</v>
      </c>
      <c r="K256" s="41">
        <f t="shared" si="7"/>
        <v>0</v>
      </c>
      <c r="L256" s="41">
        <f>SUM(F256:K256)</f>
        <v>162761.79999999999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2701848.0299999993</v>
      </c>
      <c r="G257" s="41">
        <f t="shared" si="8"/>
        <v>1271068.8</v>
      </c>
      <c r="H257" s="41">
        <f t="shared" si="8"/>
        <v>947895.8</v>
      </c>
      <c r="I257" s="41">
        <f t="shared" si="8"/>
        <v>176544.08000000002</v>
      </c>
      <c r="J257" s="41">
        <f t="shared" si="8"/>
        <v>34372.050000000003</v>
      </c>
      <c r="K257" s="41">
        <f t="shared" si="8"/>
        <v>10411.16</v>
      </c>
      <c r="L257" s="41">
        <f t="shared" si="8"/>
        <v>5142139.919999999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275000</v>
      </c>
      <c r="L260" s="19">
        <f>SUM(F260:K260)</f>
        <v>275000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5737.95</v>
      </c>
      <c r="L261" s="19">
        <f>SUM(F261:K261)</f>
        <v>5737.95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111351.09</v>
      </c>
      <c r="L263" s="19">
        <f>SUM(F263:K263)</f>
        <v>111351.09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392089.04000000004</v>
      </c>
      <c r="L270" s="41">
        <f t="shared" si="9"/>
        <v>392089.04000000004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2701848.0299999993</v>
      </c>
      <c r="G271" s="42">
        <f t="shared" si="11"/>
        <v>1271068.8</v>
      </c>
      <c r="H271" s="42">
        <f t="shared" si="11"/>
        <v>947895.8</v>
      </c>
      <c r="I271" s="42">
        <f t="shared" si="11"/>
        <v>176544.08000000002</v>
      </c>
      <c r="J271" s="42">
        <f t="shared" si="11"/>
        <v>34372.050000000003</v>
      </c>
      <c r="K271" s="42">
        <f t="shared" si="11"/>
        <v>402500.2</v>
      </c>
      <c r="L271" s="42">
        <f t="shared" si="11"/>
        <v>5534228.959999999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24545</v>
      </c>
      <c r="G276" s="18">
        <v>15693.73</v>
      </c>
      <c r="H276" s="18"/>
      <c r="I276" s="18"/>
      <c r="J276" s="18"/>
      <c r="K276" s="18"/>
      <c r="L276" s="19">
        <f>SUM(F276:K276)</f>
        <v>40238.729999999996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64591.83</v>
      </c>
      <c r="G277" s="18">
        <v>30801.599999999999</v>
      </c>
      <c r="H277" s="18"/>
      <c r="I277" s="18">
        <v>959.44</v>
      </c>
      <c r="J277" s="18"/>
      <c r="K277" s="18"/>
      <c r="L277" s="19">
        <f>SUM(F277:K277)</f>
        <v>96352.87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1494</v>
      </c>
      <c r="I282" s="18"/>
      <c r="J282" s="18"/>
      <c r="K282" s="18"/>
      <c r="L282" s="19">
        <f t="shared" si="12"/>
        <v>1494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5426.48</v>
      </c>
      <c r="G283" s="18"/>
      <c r="H283" s="18"/>
      <c r="I283" s="18"/>
      <c r="J283" s="18"/>
      <c r="K283" s="18">
        <v>484.04</v>
      </c>
      <c r="L283" s="19">
        <f t="shared" si="12"/>
        <v>5910.5199999999995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1234.17</v>
      </c>
      <c r="L285" s="19">
        <f t="shared" si="12"/>
        <v>1234.17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94563.31</v>
      </c>
      <c r="G290" s="42">
        <f t="shared" si="13"/>
        <v>46495.33</v>
      </c>
      <c r="H290" s="42">
        <f t="shared" si="13"/>
        <v>1494</v>
      </c>
      <c r="I290" s="42">
        <f t="shared" si="13"/>
        <v>959.44</v>
      </c>
      <c r="J290" s="42">
        <f t="shared" si="13"/>
        <v>0</v>
      </c>
      <c r="K290" s="42">
        <f t="shared" si="13"/>
        <v>1718.21</v>
      </c>
      <c r="L290" s="41">
        <f t="shared" si="13"/>
        <v>145230.28999999998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94563.31</v>
      </c>
      <c r="G338" s="41">
        <f t="shared" si="20"/>
        <v>46495.33</v>
      </c>
      <c r="H338" s="41">
        <f t="shared" si="20"/>
        <v>1494</v>
      </c>
      <c r="I338" s="41">
        <f t="shared" si="20"/>
        <v>959.44</v>
      </c>
      <c r="J338" s="41">
        <f t="shared" si="20"/>
        <v>0</v>
      </c>
      <c r="K338" s="41">
        <f t="shared" si="20"/>
        <v>1718.21</v>
      </c>
      <c r="L338" s="41">
        <f t="shared" si="20"/>
        <v>145230.28999999998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94563.31</v>
      </c>
      <c r="G352" s="41">
        <f>G338</f>
        <v>46495.33</v>
      </c>
      <c r="H352" s="41">
        <f>H338</f>
        <v>1494</v>
      </c>
      <c r="I352" s="41">
        <f>I338</f>
        <v>959.44</v>
      </c>
      <c r="J352" s="41">
        <f>J338</f>
        <v>0</v>
      </c>
      <c r="K352" s="47">
        <f>K338+K351</f>
        <v>1718.21</v>
      </c>
      <c r="L352" s="41">
        <f>L338+L351</f>
        <v>145230.28999999998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146349.6</v>
      </c>
      <c r="I358" s="18"/>
      <c r="J358" s="18"/>
      <c r="K358" s="18"/>
      <c r="L358" s="13">
        <f>SUM(F358:K358)</f>
        <v>146349.6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146349.6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146349.6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970.04</v>
      </c>
      <c r="H440" s="18"/>
      <c r="I440" s="56">
        <f t="shared" si="33"/>
        <v>970.04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970.04</v>
      </c>
      <c r="H446" s="13">
        <f>SUM(H439:H445)</f>
        <v>0</v>
      </c>
      <c r="I446" s="13">
        <f>SUM(I439:I445)</f>
        <v>970.04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970.04</v>
      </c>
      <c r="H459" s="18"/>
      <c r="I459" s="56">
        <f t="shared" si="34"/>
        <v>970.04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970.04</v>
      </c>
      <c r="H460" s="83">
        <f>SUM(H454:H459)</f>
        <v>0</v>
      </c>
      <c r="I460" s="83">
        <f>SUM(I454:I459)</f>
        <v>970.04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970.04</v>
      </c>
      <c r="H461" s="42">
        <f>H452+H460</f>
        <v>0</v>
      </c>
      <c r="I461" s="42">
        <f>I452+I460</f>
        <v>970.04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84254.29</v>
      </c>
      <c r="G465" s="18">
        <v>-77898.09</v>
      </c>
      <c r="H465" s="18">
        <v>0</v>
      </c>
      <c r="I465" s="18"/>
      <c r="J465" s="18">
        <v>970.04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5584463.1100000003</v>
      </c>
      <c r="G468" s="18">
        <v>224247.69</v>
      </c>
      <c r="H468" s="18">
        <v>145230.29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5584463.1100000003</v>
      </c>
      <c r="G470" s="53">
        <f>SUM(G468:G469)</f>
        <v>224247.69</v>
      </c>
      <c r="H470" s="53">
        <f>SUM(H468:H469)</f>
        <v>145230.29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5534228.96</v>
      </c>
      <c r="G472" s="18">
        <v>146349.6</v>
      </c>
      <c r="H472" s="18">
        <v>145230.29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5534228.96</v>
      </c>
      <c r="G474" s="53">
        <f>SUM(G472:G473)</f>
        <v>146349.6</v>
      </c>
      <c r="H474" s="53">
        <f>SUM(H472:H473)</f>
        <v>145230.29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134488.44000000041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970.04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280706.25</v>
      </c>
      <c r="G495" s="18"/>
      <c r="H495" s="18"/>
      <c r="I495" s="18"/>
      <c r="J495" s="18"/>
      <c r="K495" s="53">
        <f>SUM(F495:J495)</f>
        <v>280706.25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280706.25</v>
      </c>
      <c r="G497" s="18"/>
      <c r="H497" s="18"/>
      <c r="I497" s="18"/>
      <c r="J497" s="18"/>
      <c r="K497" s="53">
        <f t="shared" si="35"/>
        <v>280706.25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493930.16</v>
      </c>
      <c r="G521" s="18">
        <v>202181.22</v>
      </c>
      <c r="H521" s="18">
        <v>107634.6</v>
      </c>
      <c r="I521" s="18">
        <v>879.64</v>
      </c>
      <c r="J521" s="18">
        <v>802</v>
      </c>
      <c r="K521" s="18">
        <v>1520</v>
      </c>
      <c r="L521" s="88">
        <f>SUM(F521:K521)</f>
        <v>806947.62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493930.16</v>
      </c>
      <c r="G524" s="108">
        <f t="shared" ref="G524:L524" si="36">SUM(G521:G523)</f>
        <v>202181.22</v>
      </c>
      <c r="H524" s="108">
        <f t="shared" si="36"/>
        <v>107634.6</v>
      </c>
      <c r="I524" s="108">
        <f t="shared" si="36"/>
        <v>879.64</v>
      </c>
      <c r="J524" s="108">
        <f t="shared" si="36"/>
        <v>802</v>
      </c>
      <c r="K524" s="108">
        <f t="shared" si="36"/>
        <v>1520</v>
      </c>
      <c r="L524" s="89">
        <f t="shared" si="36"/>
        <v>806947.62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136484.81</v>
      </c>
      <c r="G526" s="18">
        <v>68609.47</v>
      </c>
      <c r="H526" s="18">
        <v>105876.3</v>
      </c>
      <c r="I526" s="18">
        <v>2008.02</v>
      </c>
      <c r="J526" s="18"/>
      <c r="K526" s="18"/>
      <c r="L526" s="88">
        <f>SUM(F526:K526)</f>
        <v>312978.60000000003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136484.81</v>
      </c>
      <c r="G529" s="89">
        <f t="shared" ref="G529:L529" si="37">SUM(G526:G528)</f>
        <v>68609.47</v>
      </c>
      <c r="H529" s="89">
        <f t="shared" si="37"/>
        <v>105876.3</v>
      </c>
      <c r="I529" s="89">
        <f t="shared" si="37"/>
        <v>2008.02</v>
      </c>
      <c r="J529" s="89">
        <f t="shared" si="37"/>
        <v>0</v>
      </c>
      <c r="K529" s="89">
        <f t="shared" si="37"/>
        <v>0</v>
      </c>
      <c r="L529" s="89">
        <f t="shared" si="37"/>
        <v>312978.60000000003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15840.51</v>
      </c>
      <c r="G531" s="18">
        <v>6640.18</v>
      </c>
      <c r="H531" s="18">
        <v>337</v>
      </c>
      <c r="I531" s="18"/>
      <c r="J531" s="18"/>
      <c r="K531" s="18"/>
      <c r="L531" s="88">
        <f>SUM(F531:K531)</f>
        <v>22817.690000000002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15840.51</v>
      </c>
      <c r="G534" s="89">
        <f t="shared" ref="G534:L534" si="38">SUM(G531:G533)</f>
        <v>6640.18</v>
      </c>
      <c r="H534" s="89">
        <f t="shared" si="38"/>
        <v>337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22817.690000000002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19958.5</v>
      </c>
      <c r="I541" s="18"/>
      <c r="J541" s="18"/>
      <c r="K541" s="18"/>
      <c r="L541" s="88">
        <f>SUM(F541:K541)</f>
        <v>19958.5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19958.5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19958.5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646255.48</v>
      </c>
      <c r="G545" s="89">
        <f t="shared" ref="G545:L545" si="41">G524+G529+G534+G539+G544</f>
        <v>277430.87</v>
      </c>
      <c r="H545" s="89">
        <f t="shared" si="41"/>
        <v>233806.40000000002</v>
      </c>
      <c r="I545" s="89">
        <f t="shared" si="41"/>
        <v>2887.66</v>
      </c>
      <c r="J545" s="89">
        <f t="shared" si="41"/>
        <v>802</v>
      </c>
      <c r="K545" s="89">
        <f t="shared" si="41"/>
        <v>1520</v>
      </c>
      <c r="L545" s="89">
        <f t="shared" si="41"/>
        <v>1162702.4099999999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806947.62</v>
      </c>
      <c r="G549" s="87">
        <f>L526</f>
        <v>312978.60000000003</v>
      </c>
      <c r="H549" s="87">
        <f>L531</f>
        <v>22817.690000000002</v>
      </c>
      <c r="I549" s="87">
        <f>L536</f>
        <v>0</v>
      </c>
      <c r="J549" s="87">
        <f>L541</f>
        <v>19958.5</v>
      </c>
      <c r="K549" s="87">
        <f>SUM(F549:J549)</f>
        <v>1162702.4099999999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806947.62</v>
      </c>
      <c r="G552" s="89">
        <f t="shared" si="42"/>
        <v>312978.60000000003</v>
      </c>
      <c r="H552" s="89">
        <f t="shared" si="42"/>
        <v>22817.690000000002</v>
      </c>
      <c r="I552" s="89">
        <f t="shared" si="42"/>
        <v>0</v>
      </c>
      <c r="J552" s="89">
        <f t="shared" si="42"/>
        <v>19958.5</v>
      </c>
      <c r="K552" s="89">
        <f t="shared" si="42"/>
        <v>1162702.4099999999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80</v>
      </c>
      <c r="G562" s="18">
        <v>6.12</v>
      </c>
      <c r="H562" s="18"/>
      <c r="I562" s="18"/>
      <c r="J562" s="18"/>
      <c r="K562" s="18"/>
      <c r="L562" s="88">
        <f>SUM(F562:K562)</f>
        <v>86.12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80</v>
      </c>
      <c r="G565" s="89">
        <f t="shared" si="44"/>
        <v>6.12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86.12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80</v>
      </c>
      <c r="G571" s="89">
        <f t="shared" ref="G571:L571" si="46">G560+G565+G570</f>
        <v>6.12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86.12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65038.32</v>
      </c>
      <c r="G579" s="18"/>
      <c r="H579" s="18"/>
      <c r="I579" s="87">
        <f t="shared" si="47"/>
        <v>65038.32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17903.53</v>
      </c>
      <c r="G583" s="18"/>
      <c r="H583" s="18"/>
      <c r="I583" s="87">
        <f t="shared" si="47"/>
        <v>17903.53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200995.17</v>
      </c>
      <c r="I591" s="18"/>
      <c r="J591" s="18"/>
      <c r="K591" s="104">
        <f t="shared" ref="K591:K597" si="48">SUM(H591:J591)</f>
        <v>200995.17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19958.5</v>
      </c>
      <c r="I592" s="18"/>
      <c r="J592" s="18"/>
      <c r="K592" s="104">
        <f t="shared" si="48"/>
        <v>19958.5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4655</v>
      </c>
      <c r="I594" s="18"/>
      <c r="J594" s="18"/>
      <c r="K594" s="104">
        <f t="shared" si="48"/>
        <v>4655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2635</v>
      </c>
      <c r="I595" s="18"/>
      <c r="J595" s="18"/>
      <c r="K595" s="104">
        <f t="shared" si="48"/>
        <v>2635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228243.67</v>
      </c>
      <c r="I598" s="108">
        <f>SUM(I591:I597)</f>
        <v>0</v>
      </c>
      <c r="J598" s="108">
        <f>SUM(J591:J597)</f>
        <v>0</v>
      </c>
      <c r="K598" s="108">
        <f>SUM(K591:K597)</f>
        <v>228243.67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34372.050000000003</v>
      </c>
      <c r="I604" s="18"/>
      <c r="J604" s="18"/>
      <c r="K604" s="104">
        <f>SUM(H604:J604)</f>
        <v>34372.050000000003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34372.050000000003</v>
      </c>
      <c r="I605" s="108">
        <f>SUM(I602:I604)</f>
        <v>0</v>
      </c>
      <c r="J605" s="108">
        <f>SUM(J602:J604)</f>
        <v>0</v>
      </c>
      <c r="K605" s="108">
        <f>SUM(K602:K604)</f>
        <v>34372.050000000003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257238.40000000002</v>
      </c>
      <c r="H617" s="109">
        <f>SUM(F52)</f>
        <v>257238.40000000002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20079.949999999997</v>
      </c>
      <c r="H618" s="109">
        <f>SUM(G52)</f>
        <v>20079.95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970.04</v>
      </c>
      <c r="H621" s="109">
        <f>SUM(J52)</f>
        <v>970.04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134488.44</v>
      </c>
      <c r="H622" s="109">
        <f>F476</f>
        <v>134488.44000000041</v>
      </c>
      <c r="I622" s="121" t="s">
        <v>101</v>
      </c>
      <c r="J622" s="109">
        <f t="shared" ref="J622:J655" si="50">G622-H622</f>
        <v>-4.0745362639427185E-10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970.04</v>
      </c>
      <c r="H626" s="109">
        <f>J476</f>
        <v>970.04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5584463.1100000003</v>
      </c>
      <c r="H627" s="104">
        <f>SUM(F468)</f>
        <v>5584463.1100000003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224247.69</v>
      </c>
      <c r="H628" s="104">
        <f>SUM(G468)</f>
        <v>224247.69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145230.29</v>
      </c>
      <c r="H629" s="104">
        <f>SUM(H468)</f>
        <v>145230.29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5534228.959999999</v>
      </c>
      <c r="H632" s="104">
        <f>SUM(F472)</f>
        <v>5534228.96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145230.28999999998</v>
      </c>
      <c r="H633" s="104">
        <f>SUM(H472)</f>
        <v>145230.29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146349.6</v>
      </c>
      <c r="H635" s="104">
        <f>SUM(G472)</f>
        <v>146349.6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970.04</v>
      </c>
      <c r="H640" s="104">
        <f>SUM(G461)</f>
        <v>970.04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970.04</v>
      </c>
      <c r="H642" s="104">
        <f>SUM(I461)</f>
        <v>970.04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228243.67</v>
      </c>
      <c r="H647" s="104">
        <f>L208+L226+L244</f>
        <v>228243.67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34372.050000000003</v>
      </c>
      <c r="H648" s="104">
        <f>(J257+J338)-(J255+J336)</f>
        <v>34372.050000000003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228243.67</v>
      </c>
      <c r="H649" s="104">
        <f>H598</f>
        <v>228243.67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111351.09</v>
      </c>
      <c r="H652" s="104">
        <f>K263+K345</f>
        <v>111351.09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5270958.0099999988</v>
      </c>
      <c r="G660" s="19">
        <f>(L229+L309+L359)</f>
        <v>0</v>
      </c>
      <c r="H660" s="19">
        <f>(L247+L328+L360)</f>
        <v>0</v>
      </c>
      <c r="I660" s="19">
        <f>SUM(F660:H660)</f>
        <v>5270958.0099999988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34700.04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34700.04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228243.67</v>
      </c>
      <c r="G662" s="19">
        <f>(L226+L306)-(J226+J306)</f>
        <v>0</v>
      </c>
      <c r="H662" s="19">
        <f>(L244+L325)-(J244+J325)</f>
        <v>0</v>
      </c>
      <c r="I662" s="19">
        <f>SUM(F662:H662)</f>
        <v>228243.67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117313.90000000001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117313.90000000001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4890700.3999999985</v>
      </c>
      <c r="G664" s="19">
        <f>G660-SUM(G661:G663)</f>
        <v>0</v>
      </c>
      <c r="H664" s="19">
        <f>H660-SUM(H661:H663)</f>
        <v>0</v>
      </c>
      <c r="I664" s="19">
        <f>I660-SUM(I661:I663)</f>
        <v>4890700.3999999985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312.17</v>
      </c>
      <c r="G665" s="248"/>
      <c r="H665" s="248"/>
      <c r="I665" s="19">
        <f>SUM(F665:H665)</f>
        <v>312.17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15666.79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15666.79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15666.79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15666.79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Campton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1593468.77</v>
      </c>
      <c r="C9" s="229">
        <f>'DOE25'!G197+'DOE25'!G215+'DOE25'!G233+'DOE25'!G276+'DOE25'!G295+'DOE25'!G314</f>
        <v>762863.62</v>
      </c>
    </row>
    <row r="10" spans="1:3" x14ac:dyDescent="0.2">
      <c r="A10" t="s">
        <v>779</v>
      </c>
      <c r="B10" s="240">
        <v>1512647.82</v>
      </c>
      <c r="C10" s="240">
        <v>753890.38</v>
      </c>
    </row>
    <row r="11" spans="1:3" x14ac:dyDescent="0.2">
      <c r="A11" t="s">
        <v>780</v>
      </c>
      <c r="B11" s="240">
        <v>64209.74</v>
      </c>
      <c r="C11" s="240">
        <v>769.74</v>
      </c>
    </row>
    <row r="12" spans="1:3" x14ac:dyDescent="0.2">
      <c r="A12" t="s">
        <v>781</v>
      </c>
      <c r="B12" s="240">
        <v>16611.21</v>
      </c>
      <c r="C12" s="240">
        <v>8203.5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1593468.77</v>
      </c>
      <c r="C13" s="231">
        <f>SUM(C10:C12)</f>
        <v>762863.62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558521.99</v>
      </c>
      <c r="C18" s="229">
        <f>'DOE25'!G198+'DOE25'!G216+'DOE25'!G234+'DOE25'!G277+'DOE25'!G296+'DOE25'!G315</f>
        <v>232982.82</v>
      </c>
    </row>
    <row r="19" spans="1:3" x14ac:dyDescent="0.2">
      <c r="A19" t="s">
        <v>779</v>
      </c>
      <c r="B19" s="240">
        <v>305633.83</v>
      </c>
      <c r="C19" s="240">
        <v>150963.73000000001</v>
      </c>
    </row>
    <row r="20" spans="1:3" x14ac:dyDescent="0.2">
      <c r="A20" t="s">
        <v>780</v>
      </c>
      <c r="B20" s="240">
        <v>232320.16</v>
      </c>
      <c r="C20" s="240">
        <v>77804.5</v>
      </c>
    </row>
    <row r="21" spans="1:3" x14ac:dyDescent="0.2">
      <c r="A21" t="s">
        <v>781</v>
      </c>
      <c r="B21" s="240">
        <v>20568</v>
      </c>
      <c r="C21" s="240">
        <v>4214.59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558521.99</v>
      </c>
      <c r="C22" s="231">
        <f>SUM(C19:C21)</f>
        <v>232982.82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45164.54</v>
      </c>
      <c r="C36" s="235">
        <f>'DOE25'!G200+'DOE25'!G218+'DOE25'!G236+'DOE25'!G279+'DOE25'!G298+'DOE25'!G317</f>
        <v>9713.0400000000009</v>
      </c>
    </row>
    <row r="37" spans="1:3" x14ac:dyDescent="0.2">
      <c r="A37" t="s">
        <v>779</v>
      </c>
      <c r="B37" s="240">
        <v>45164.54</v>
      </c>
      <c r="C37" s="240">
        <v>9713.0400000000009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45164.54</v>
      </c>
      <c r="C40" s="231">
        <f>SUM(C37:C39)</f>
        <v>9713.0400000000009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Campton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3277615.21</v>
      </c>
      <c r="D5" s="20">
        <f>SUM('DOE25'!L197:L200)+SUM('DOE25'!L215:L218)+SUM('DOE25'!L233:L236)-F5-G5</f>
        <v>3253275.3000000003</v>
      </c>
      <c r="E5" s="243"/>
      <c r="F5" s="255">
        <f>SUM('DOE25'!J197:J200)+SUM('DOE25'!J215:J218)+SUM('DOE25'!J233:J236)</f>
        <v>19566.509999999998</v>
      </c>
      <c r="G5" s="53">
        <f>SUM('DOE25'!K197:K200)+SUM('DOE25'!K215:K218)+SUM('DOE25'!K233:K236)</f>
        <v>4773.3999999999996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497668.95000000007</v>
      </c>
      <c r="D6" s="20">
        <f>'DOE25'!L202+'DOE25'!L220+'DOE25'!L238-F6-G6</f>
        <v>497668.95000000007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90728.78</v>
      </c>
      <c r="D7" s="20">
        <f>'DOE25'!L203+'DOE25'!L221+'DOE25'!L239-F7-G7</f>
        <v>90728.78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111949.56000000001</v>
      </c>
      <c r="D8" s="243"/>
      <c r="E8" s="20">
        <f>'DOE25'!L204+'DOE25'!L222+'DOE25'!L240-F8-G8-D9-D11</f>
        <v>109258.52000000002</v>
      </c>
      <c r="F8" s="255">
        <f>'DOE25'!J204+'DOE25'!J222+'DOE25'!J240</f>
        <v>0</v>
      </c>
      <c r="G8" s="53">
        <f>'DOE25'!K204+'DOE25'!K222+'DOE25'!K240</f>
        <v>2691.04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21648.86</v>
      </c>
      <c r="D9" s="244">
        <v>21648.86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76979.44</v>
      </c>
      <c r="D11" s="244">
        <v>76979.44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334409.93</v>
      </c>
      <c r="D12" s="20">
        <f>'DOE25'!L205+'DOE25'!L223+'DOE25'!L241-F12-G12</f>
        <v>331463.21000000002</v>
      </c>
      <c r="E12" s="243"/>
      <c r="F12" s="255">
        <f>'DOE25'!J205+'DOE25'!J223+'DOE25'!J241</f>
        <v>0</v>
      </c>
      <c r="G12" s="53">
        <f>'DOE25'!K205+'DOE25'!K223+'DOE25'!K241</f>
        <v>2946.72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340133.72000000003</v>
      </c>
      <c r="D14" s="20">
        <f>'DOE25'!L207+'DOE25'!L225+'DOE25'!L243-F14-G14</f>
        <v>325328.18000000005</v>
      </c>
      <c r="E14" s="243"/>
      <c r="F14" s="255">
        <f>'DOE25'!J207+'DOE25'!J225+'DOE25'!J243</f>
        <v>14805.54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228243.67</v>
      </c>
      <c r="D15" s="20">
        <f>'DOE25'!L208+'DOE25'!L226+'DOE25'!L244-F15-G15</f>
        <v>228243.67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31929.8</v>
      </c>
      <c r="D19" s="20">
        <f>'DOE25'!L253-F19-G19</f>
        <v>31929.8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130832</v>
      </c>
      <c r="D22" s="243"/>
      <c r="E22" s="243"/>
      <c r="F22" s="255">
        <f>'DOE25'!L255+'DOE25'!L336</f>
        <v>130832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280737.95</v>
      </c>
      <c r="D25" s="243"/>
      <c r="E25" s="243"/>
      <c r="F25" s="258"/>
      <c r="G25" s="256"/>
      <c r="H25" s="257">
        <f>'DOE25'!L260+'DOE25'!L261+'DOE25'!L341+'DOE25'!L342</f>
        <v>280737.95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146349.6</v>
      </c>
      <c r="D29" s="20">
        <f>'DOE25'!L358+'DOE25'!L359+'DOE25'!L360-'DOE25'!I367-F29-G29</f>
        <v>146349.6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145230.28999999998</v>
      </c>
      <c r="D31" s="20">
        <f>'DOE25'!L290+'DOE25'!L309+'DOE25'!L328+'DOE25'!L333+'DOE25'!L334+'DOE25'!L335-F31-G31</f>
        <v>143512.07999999999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1718.21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5147127.8699999992</v>
      </c>
      <c r="E33" s="246">
        <f>SUM(E5:E31)</f>
        <v>113258.52000000002</v>
      </c>
      <c r="F33" s="246">
        <f>SUM(F5:F31)</f>
        <v>165204.04999999999</v>
      </c>
      <c r="G33" s="246">
        <f>SUM(G5:G31)</f>
        <v>12129.369999999999</v>
      </c>
      <c r="H33" s="246">
        <f>SUM(H5:H31)</f>
        <v>280737.95</v>
      </c>
    </row>
    <row r="35" spans="2:8" ht="12" thickBot="1" x14ac:dyDescent="0.25">
      <c r="B35" s="253" t="s">
        <v>847</v>
      </c>
      <c r="D35" s="254">
        <f>E33</f>
        <v>113258.52000000002</v>
      </c>
      <c r="E35" s="249"/>
    </row>
    <row r="36" spans="2:8" ht="12" thickTop="1" x14ac:dyDescent="0.2">
      <c r="B36" t="s">
        <v>815</v>
      </c>
      <c r="D36" s="20">
        <f>D33</f>
        <v>5147127.8699999992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195096.59</v>
      </c>
      <c r="D8" s="95">
        <f>'DOE25'!G9</f>
        <v>-13498.65</v>
      </c>
      <c r="E8" s="95">
        <f>'DOE25'!H9</f>
        <v>-15765.55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970.04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47902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12946.17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1293.6400000000001</v>
      </c>
      <c r="D12" s="95">
        <f>'DOE25'!G13</f>
        <v>33208.85</v>
      </c>
      <c r="E12" s="95">
        <f>'DOE25'!H13</f>
        <v>15765.55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369.75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257238.40000000002</v>
      </c>
      <c r="D18" s="41">
        <f>SUM(D8:D17)</f>
        <v>20079.949999999997</v>
      </c>
      <c r="E18" s="41">
        <f>SUM(E8:E17)</f>
        <v>0</v>
      </c>
      <c r="F18" s="41">
        <f>SUM(F8:F17)</f>
        <v>0</v>
      </c>
      <c r="G18" s="41">
        <f>SUM(G8:G17)</f>
        <v>970.04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117749.96</v>
      </c>
      <c r="D23" s="95">
        <f>'DOE25'!G24</f>
        <v>20079.95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122749.96</v>
      </c>
      <c r="D31" s="41">
        <f>SUM(D21:D30)</f>
        <v>20079.95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133658.76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970.04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829.68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134488.44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970.04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257238.40000000002</v>
      </c>
      <c r="D51" s="41">
        <f>D50+D31</f>
        <v>20079.95</v>
      </c>
      <c r="E51" s="41">
        <f>E50+E31</f>
        <v>0</v>
      </c>
      <c r="F51" s="41">
        <f>F50+F31</f>
        <v>0</v>
      </c>
      <c r="G51" s="41">
        <f>G50+G31</f>
        <v>970.04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3450827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32421.25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251.4</v>
      </c>
      <c r="D59" s="95">
        <f>'DOE25'!G96</f>
        <v>15.48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34700.04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26526.82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59199.47</v>
      </c>
      <c r="D62" s="130">
        <f>SUM(D57:D61)</f>
        <v>34715.520000000004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3510026.47</v>
      </c>
      <c r="D63" s="22">
        <f>D56+D62</f>
        <v>34715.520000000004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1160725.31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679075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1839800.31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152249.42000000001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17962.95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1351.84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170212.37000000002</v>
      </c>
      <c r="D78" s="130">
        <f>SUM(D72:D77)</f>
        <v>1351.84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2010012.6800000002</v>
      </c>
      <c r="D81" s="130">
        <f>SUM(D79:D80)+D78+D70</f>
        <v>1351.84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62083.25</v>
      </c>
      <c r="D88" s="95">
        <f>SUM('DOE25'!G153:G161)</f>
        <v>76829.240000000005</v>
      </c>
      <c r="E88" s="95">
        <f>SUM('DOE25'!H153:H161)</f>
        <v>145230.29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2340.71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64423.96</v>
      </c>
      <c r="D91" s="131">
        <f>SUM(D85:D90)</f>
        <v>76829.240000000005</v>
      </c>
      <c r="E91" s="131">
        <f>SUM(E85:E90)</f>
        <v>145230.29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111351.09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111351.09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5584463.1100000003</v>
      </c>
      <c r="D104" s="86">
        <f>D63+D81+D91+D103</f>
        <v>224247.69</v>
      </c>
      <c r="E104" s="86">
        <f>E63+E81+E91+E103</f>
        <v>145230.29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2404573.23</v>
      </c>
      <c r="D109" s="24" t="s">
        <v>289</v>
      </c>
      <c r="E109" s="95">
        <f>('DOE25'!L276)+('DOE25'!L295)+('DOE25'!L314)</f>
        <v>40238.729999999996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806947.62</v>
      </c>
      <c r="D110" s="24" t="s">
        <v>289</v>
      </c>
      <c r="E110" s="95">
        <f>('DOE25'!L277)+('DOE25'!L296)+('DOE25'!L315)</f>
        <v>96352.87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66094.36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31929.8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3309545.01</v>
      </c>
      <c r="D115" s="86">
        <f>SUM(D109:D114)</f>
        <v>0</v>
      </c>
      <c r="E115" s="86">
        <f>SUM(E109:E114)</f>
        <v>136591.59999999998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497668.95000000007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90728.78</v>
      </c>
      <c r="D119" s="24" t="s">
        <v>289</v>
      </c>
      <c r="E119" s="95">
        <f>+('DOE25'!L282)+('DOE25'!L301)+('DOE25'!L320)</f>
        <v>1494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210577.86000000002</v>
      </c>
      <c r="D120" s="24" t="s">
        <v>289</v>
      </c>
      <c r="E120" s="95">
        <f>+('DOE25'!L283)+('DOE25'!L302)+('DOE25'!L321)</f>
        <v>5910.5199999999995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334409.93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1234.17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340133.72000000003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228243.67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146349.6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1701762.91</v>
      </c>
      <c r="D128" s="86">
        <f>SUM(D118:D127)</f>
        <v>146349.6</v>
      </c>
      <c r="E128" s="86">
        <f>SUM(E118:E127)</f>
        <v>8638.6899999999987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130832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5737.95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111351.09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522921.04000000004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5534228.96</v>
      </c>
      <c r="D145" s="86">
        <f>(D115+D128+D144)</f>
        <v>146349.6</v>
      </c>
      <c r="E145" s="86">
        <f>(E115+E128+E144)</f>
        <v>145230.28999999998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280706.25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280706.25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280706.25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280706.25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Campton SD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15667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15667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2444812</v>
      </c>
      <c r="D10" s="182">
        <f>ROUND((C10/$C$28)*100,1)</f>
        <v>46.4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903300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66094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497669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92223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216488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334410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1234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340134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228244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31930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5738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111649.95999999999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5273925.96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130832</v>
      </c>
    </row>
    <row r="30" spans="1:4" x14ac:dyDescent="0.2">
      <c r="B30" s="187" t="s">
        <v>729</v>
      </c>
      <c r="C30" s="180">
        <f>SUM(C28:C29)</f>
        <v>5404757.96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3450827</v>
      </c>
      <c r="D35" s="182">
        <f t="shared" ref="D35:D40" si="1">ROUND((C35/$C$41)*100,1)</f>
        <v>59.4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59214.950000000186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1839800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171564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286483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5807888.9500000002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Campton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2014-08-29T14:24:50Z</cp:lastPrinted>
  <dcterms:created xsi:type="dcterms:W3CDTF">1997-12-04T19:04:30Z</dcterms:created>
  <dcterms:modified xsi:type="dcterms:W3CDTF">2014-09-02T13:30:18Z</dcterms:modified>
</cp:coreProperties>
</file>