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45" i="1" s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J644" i="1" s="1"/>
  <c r="G645" i="1"/>
  <c r="H645" i="1"/>
  <c r="G650" i="1"/>
  <c r="G651" i="1"/>
  <c r="G652" i="1"/>
  <c r="H652" i="1"/>
  <c r="G653" i="1"/>
  <c r="H653" i="1"/>
  <c r="G654" i="1"/>
  <c r="H654" i="1"/>
  <c r="H655" i="1"/>
  <c r="F192" i="1"/>
  <c r="G164" i="2"/>
  <c r="C26" i="10"/>
  <c r="L328" i="1"/>
  <c r="L351" i="1"/>
  <c r="A31" i="12"/>
  <c r="A40" i="12"/>
  <c r="D62" i="2"/>
  <c r="D63" i="2" s="1"/>
  <c r="D18" i="13"/>
  <c r="C18" i="13" s="1"/>
  <c r="D15" i="13"/>
  <c r="C15" i="13" s="1"/>
  <c r="D17" i="13"/>
  <c r="C17" i="13" s="1"/>
  <c r="F78" i="2"/>
  <c r="F81" i="2" s="1"/>
  <c r="D50" i="2"/>
  <c r="G157" i="2"/>
  <c r="F18" i="2"/>
  <c r="G156" i="2"/>
  <c r="E103" i="2"/>
  <c r="D91" i="2"/>
  <c r="D19" i="13"/>
  <c r="C19" i="13" s="1"/>
  <c r="E13" i="13"/>
  <c r="C13" i="13" s="1"/>
  <c r="E78" i="2"/>
  <c r="E81" i="2" s="1"/>
  <c r="L427" i="1"/>
  <c r="J641" i="1"/>
  <c r="J639" i="1"/>
  <c r="J571" i="1"/>
  <c r="K571" i="1"/>
  <c r="L433" i="1"/>
  <c r="L419" i="1"/>
  <c r="I169" i="1"/>
  <c r="H169" i="1"/>
  <c r="J643" i="1"/>
  <c r="H476" i="1"/>
  <c r="H624" i="1" s="1"/>
  <c r="J624" i="1" s="1"/>
  <c r="F476" i="1"/>
  <c r="H622" i="1" s="1"/>
  <c r="I476" i="1"/>
  <c r="H625" i="1" s="1"/>
  <c r="J625" i="1" s="1"/>
  <c r="F169" i="1"/>
  <c r="J140" i="1"/>
  <c r="F571" i="1"/>
  <c r="I552" i="1"/>
  <c r="K550" i="1"/>
  <c r="G22" i="2"/>
  <c r="K545" i="1"/>
  <c r="C29" i="10"/>
  <c r="H140" i="1"/>
  <c r="L393" i="1"/>
  <c r="F22" i="13"/>
  <c r="C22" i="13" s="1"/>
  <c r="H571" i="1"/>
  <c r="L560" i="1"/>
  <c r="J545" i="1"/>
  <c r="F338" i="1"/>
  <c r="F352" i="1" s="1"/>
  <c r="H192" i="1"/>
  <c r="L309" i="1"/>
  <c r="E16" i="13"/>
  <c r="J655" i="1"/>
  <c r="J645" i="1"/>
  <c r="L570" i="1"/>
  <c r="I571" i="1"/>
  <c r="I545" i="1"/>
  <c r="J636" i="1"/>
  <c r="G36" i="2"/>
  <c r="L565" i="1"/>
  <c r="C138" i="2"/>
  <c r="C16" i="13"/>
  <c r="C15" i="10" l="1"/>
  <c r="K551" i="1"/>
  <c r="J552" i="1"/>
  <c r="L534" i="1"/>
  <c r="L529" i="1"/>
  <c r="G552" i="1"/>
  <c r="L545" i="1"/>
  <c r="F552" i="1"/>
  <c r="K549" i="1"/>
  <c r="K552" i="1" s="1"/>
  <c r="C118" i="2"/>
  <c r="C11" i="10"/>
  <c r="K500" i="1"/>
  <c r="I460" i="1"/>
  <c r="I461" i="1" s="1"/>
  <c r="H642" i="1" s="1"/>
  <c r="I446" i="1"/>
  <c r="G642" i="1" s="1"/>
  <c r="K598" i="1"/>
  <c r="G647" i="1" s="1"/>
  <c r="L247" i="1"/>
  <c r="H660" i="1" s="1"/>
  <c r="J634" i="1"/>
  <c r="J640" i="1"/>
  <c r="G476" i="1"/>
  <c r="H623" i="1" s="1"/>
  <c r="J623" i="1" s="1"/>
  <c r="K338" i="1"/>
  <c r="K352" i="1" s="1"/>
  <c r="E8" i="13"/>
  <c r="C8" i="13" s="1"/>
  <c r="D29" i="13"/>
  <c r="C29" i="13" s="1"/>
  <c r="D12" i="13"/>
  <c r="C12" i="13" s="1"/>
  <c r="C124" i="2"/>
  <c r="C21" i="10"/>
  <c r="D6" i="13"/>
  <c r="C6" i="13" s="1"/>
  <c r="C110" i="2"/>
  <c r="C10" i="10"/>
  <c r="C70" i="2"/>
  <c r="C62" i="2"/>
  <c r="J622" i="1"/>
  <c r="K271" i="1"/>
  <c r="H25" i="13"/>
  <c r="C25" i="13" s="1"/>
  <c r="C132" i="2"/>
  <c r="H33" i="13"/>
  <c r="H257" i="1"/>
  <c r="H271" i="1" s="1"/>
  <c r="F662" i="1"/>
  <c r="I662" i="1" s="1"/>
  <c r="G649" i="1"/>
  <c r="J649" i="1" s="1"/>
  <c r="J647" i="1"/>
  <c r="E31" i="2"/>
  <c r="H52" i="1"/>
  <c r="H619" i="1" s="1"/>
  <c r="G661" i="1"/>
  <c r="E115" i="2"/>
  <c r="D127" i="2"/>
  <c r="D128" i="2" s="1"/>
  <c r="D145" i="2" s="1"/>
  <c r="L362" i="1"/>
  <c r="C27" i="10" s="1"/>
  <c r="H661" i="1"/>
  <c r="F661" i="1"/>
  <c r="E128" i="2"/>
  <c r="C16" i="10"/>
  <c r="L290" i="1"/>
  <c r="D14" i="13"/>
  <c r="C14" i="13" s="1"/>
  <c r="C123" i="2"/>
  <c r="C18" i="10"/>
  <c r="C121" i="2"/>
  <c r="C17" i="10"/>
  <c r="E33" i="13"/>
  <c r="D35" i="13" s="1"/>
  <c r="C120" i="2"/>
  <c r="L211" i="1"/>
  <c r="C109" i="2"/>
  <c r="C115" i="2" s="1"/>
  <c r="D5" i="13"/>
  <c r="C5" i="13" s="1"/>
  <c r="C81" i="2"/>
  <c r="F112" i="1"/>
  <c r="C35" i="10"/>
  <c r="C36" i="10" s="1"/>
  <c r="C56" i="2"/>
  <c r="C63" i="2" s="1"/>
  <c r="C104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I663" i="1"/>
  <c r="J642" i="1" l="1"/>
  <c r="H664" i="1"/>
  <c r="H672" i="1" s="1"/>
  <c r="C6" i="10" s="1"/>
  <c r="E145" i="2"/>
  <c r="E51" i="2"/>
  <c r="D31" i="13"/>
  <c r="C31" i="13" s="1"/>
  <c r="G664" i="1"/>
  <c r="G667" i="1" s="1"/>
  <c r="G635" i="1"/>
  <c r="J635" i="1" s="1"/>
  <c r="C128" i="2"/>
  <c r="C145" i="2" s="1"/>
  <c r="G672" i="1"/>
  <c r="C5" i="10" s="1"/>
  <c r="I661" i="1"/>
  <c r="L338" i="1"/>
  <c r="L352" i="1" s="1"/>
  <c r="G633" i="1" s="1"/>
  <c r="J633" i="1" s="1"/>
  <c r="C28" i="10"/>
  <c r="D25" i="10" s="1"/>
  <c r="F660" i="1"/>
  <c r="F664" i="1" s="1"/>
  <c r="F672" i="1" s="1"/>
  <c r="C4" i="10" s="1"/>
  <c r="L257" i="1"/>
  <c r="L271" i="1" s="1"/>
  <c r="G632" i="1" s="1"/>
  <c r="J63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D13" i="10"/>
  <c r="D18" i="10"/>
  <c r="D15" i="10"/>
  <c r="D21" i="10"/>
  <c r="D26" i="10"/>
  <c r="D16" i="10"/>
  <c r="D19" i="10"/>
  <c r="D27" i="10"/>
  <c r="D12" i="10"/>
  <c r="D11" i="10"/>
  <c r="D22" i="10"/>
  <c r="C30" i="10"/>
  <c r="D23" i="10"/>
  <c r="D17" i="10"/>
  <c r="D24" i="10"/>
  <c r="D10" i="10"/>
  <c r="D20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<sst xmlns="http://schemas.openxmlformats.org/spreadsheetml/2006/main" count="3961" uniqueCount="915">
  <si>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</si>
  <si>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</si>
  <si>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</si>
  <si>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</si>
  <si>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</si>
  <si>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</si>
  <si>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</si>
  <si>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</si>
  <si>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</si>
  <si>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</si>
  <si>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</si>
  <si>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</si>
  <si>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</si>
  <si>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</si>
  <si>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</si>
  <si>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</si>
  <si>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</si>
  <si>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</si>
  <si>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</si>
  <si>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</si>
  <si>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</si>
  <si>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</si>
  <si>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</si>
  <si>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</si>
  <si>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</si>
  <si>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</si>
  <si>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</si>
  <si>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</si>
  <si>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</si>
  <si>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</si>
  <si>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</si>
  <si>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</si>
  <si>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</si>
  <si>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</si>
  <si>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</si>
  <si>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</si>
  <si>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</si>
  <si>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</si>
  <si>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</si>
  <si>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</si>
  <si>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</si>
  <si>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</si>
  <si>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</si>
  <si>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</si>
  <si>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</si>
  <si>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</si>
  <si>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</si>
  <si>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</si>
  <si>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</si>
  <si>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</si>
  <si>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</si>
  <si>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</si>
  <si>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</si>
  <si>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</si>
  <si>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</si>
  <si>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</si>
  <si>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</si>
  <si>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</si>
  <si>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</si>
  <si>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</si>
  <si>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</si>
  <si>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</si>
  <si>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</si>
  <si>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</si>
  <si>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</si>
  <si>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</si>
  <si>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</si>
  <si>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</si>
  <si>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</si>
  <si>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</si>
  <si>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</si>
  <si>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</si>
  <si>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</si>
  <si>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</si>
  <si>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</si>
  <si>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</si>
  <si>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</si>
  <si>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</si>
  <si>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</si>
  <si>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</si>
  <si>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</si>
  <si>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</si>
  <si>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</si>
  <si>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</si>
  <si>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</si>
  <si>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</si>
  <si>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</si>
  <si>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</si>
  <si>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</si>
  <si>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</si>
  <si>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</si>
  <si>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</si>
  <si>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</si>
  <si>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</si>
  <si>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</si>
  <si>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</si>
  <si>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</si>
  <si>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</si>
  <si>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</si>
  <si>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</si>
  <si>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</si>
  <si>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</si>
  <si>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</si>
  <si>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</si>
  <si>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</si>
  <si>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</si>
  <si>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</si>
  <si>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</si>
  <si>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</si>
  <si>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</si>
  <si>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</si>
  <si>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</si>
  <si>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</si>
  <si>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</si>
  <si>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</si>
  <si>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</si>
  <si>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</si>
  <si>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</si>
  <si>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</si>
  <si>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</si>
  <si>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</si>
  <si>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</si>
  <si>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</si>
  <si>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</si>
  <si>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</si>
  <si>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</si>
  <si>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</si>
  <si>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</si>
  <si>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</si>
  <si>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</si>
  <si>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</si>
  <si>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</si>
  <si>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</si>
  <si>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</si>
  <si>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</si>
  <si>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</si>
  <si>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</si>
  <si>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</si>
  <si>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</si>
  <si>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</si>
  <si>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</si>
  <si>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</si>
  <si>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</si>
  <si>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</si>
  <si>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</si>
  <si>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</si>
  <si>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</si>
  <si>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</si>
  <si>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</si>
  <si>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</si>
  <si>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</si>
  <si>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</si>
  <si>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</si>
  <si>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</si>
  <si>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</si>
  <si>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</si>
  <si>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</si>
  <si>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</si>
  <si>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</si>
  <si>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</si>
  <si>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</si>
  <si>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</si>
  <si>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</si>
  <si>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</si>
  <si>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</si>
  <si>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</si>
  <si>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</si>
  <si>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</si>
  <si>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</si>
  <si>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</si>
  <si>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</si>
  <si>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</si>
  <si>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</si>
  <si>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</si>
  <si>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</si>
  <si>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</si>
  <si>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</si>
  <si>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</si>
  <si>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</si>
  <si>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</si>
  <si>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</si>
  <si>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</si>
  <si>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</si>
  <si>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</si>
  <si>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</si>
  <si>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</si>
  <si>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</si>
  <si>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</si>
  <si>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</si>
  <si>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</si>
  <si>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</si>
  <si>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</si>
  <si>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</si>
  <si>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</si>
  <si>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</si>
  <si>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</si>
  <si>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</si>
  <si>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</si>
  <si>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</si>
  <si>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</si>
  <si>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</si>
  <si>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</si>
  <si>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</si>
  <si>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</si>
  <si>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</si>
  <si>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</si>
  <si>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</si>
  <si>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</si>
  <si>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</si>
  <si>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</si>
  <si>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</si>
  <si>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</si>
  <si>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</si>
  <si>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</si>
  <si>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</si>
  <si>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</si>
  <si>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</si>
  <si>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</si>
  <si>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</si>
  <si>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</si>
  <si>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</si>
  <si>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</si>
  <si>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</si>
  <si>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</si>
  <si>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</si>
  <si>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</si>
  <si>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</si>
  <si>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</si>
  <si>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</si>
  <si>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</si>
  <si>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</si>
  <si>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</si>
  <si>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</si>
  <si>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</si>
  <si>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</si>
  <si>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</si>
  <si>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</si>
  <si>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</si>
  <si>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</si>
  <si>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</si>
  <si>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</si>
  <si>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</si>
  <si>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</si>
  <si>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</si>
  <si>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</si>
  <si>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</si>
  <si>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</si>
  <si>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</si>
  <si>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</si>
  <si>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</si>
  <si>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</si>
  <si>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</si>
  <si>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</si>
  <si>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</si>
  <si>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</si>
  <si>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</si>
  <si>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</si>
  <si>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</si>
  <si>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</si>
  <si>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</si>
  <si>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</si>
  <si>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</si>
  <si>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</si>
  <si>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</si>
  <si>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</si>
  <si>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</si>
  <si>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</si>
  <si>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</si>
  <si>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</si>
  <si>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</si>
  <si>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</si>
  <si>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</si>
  <si>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</si>
  <si>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</si>
  <si>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</si>
  <si>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</si>
  <si>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</si>
  <si>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</si>
  <si>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</si>
  <si>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</si>
  <si>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</si>
  <si>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</si>
  <si>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</si>
  <si>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</si>
  <si>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</si>
  <si>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</si>
  <si>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</si>
  <si>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</si>
  <si>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</si>
  <si>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</si>
  <si>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</si>
  <si>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</si>
  <si>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</si>
  <si>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</si>
  <si>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</si>
  <si>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</si>
  <si>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</si>
  <si>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</si>
  <si>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</si>
  <si>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</si>
  <si>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</si>
  <si>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</si>
  <si>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</si>
  <si>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</si>
  <si>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</si>
  <si>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</si>
  <si>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</si>
  <si>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</si>
  <si>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</si>
  <si>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</si>
  <si>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</si>
  <si>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</si>
  <si>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</si>
  <si>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</si>
  <si>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</si>
  <si>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</si>
  <si>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</si>
  <si>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</si>
  <si>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</si>
  <si>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</si>
  <si>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</si>
  <si>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</si>
  <si>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</si>
  <si>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</si>
  <si>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</si>
  <si>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</si>
  <si>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</si>
  <si>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</si>
  <si>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</si>
  <si>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</si>
  <si>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</si>
  <si>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</si>
  <si>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</si>
  <si>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</si>
  <si>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</si>
  <si>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</si>
  <si>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</si>
  <si>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</si>
  <si>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</si>
  <si>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</si>
  <si>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</si>
  <si>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</si>
  <si>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</si>
  <si>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</si>
  <si>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</si>
  <si>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</si>
  <si>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</si>
  <si>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</si>
  <si>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</si>
  <si>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</si>
  <si>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</si>
  <si>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</si>
  <si>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</si>
  <si>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</si>
  <si>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</si>
  <si>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</si>
  <si>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</si>
  <si>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</si>
  <si>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</si>
  <si>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</si>
  <si>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</si>
  <si>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</si>
  <si>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</si>
  <si>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</si>
  <si>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</si>
  <si>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</si>
  <si>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</si>
  <si>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</si>
  <si>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</si>
  <si>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</si>
  <si>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</si>
  <si>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</si>
  <si>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</si>
  <si>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</si>
  <si>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</si>
  <si>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</si>
  <si>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</si>
  <si>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</si>
  <si>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</si>
  <si>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</si>
  <si>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</si>
  <si>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</si>
  <si>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</si>
  <si>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</si>
  <si>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</si>
  <si>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</si>
  <si>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</si>
  <si>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</si>
  <si>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</si>
  <si>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</si>
  <si>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</si>
  <si>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</si>
  <si>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</si>
  <si>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</si>
  <si>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</si>
  <si>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</si>
  <si>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</si>
  <si>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</si>
  <si>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</si>
  <si>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</si>
  <si>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</si>
  <si>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</si>
  <si>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</si>
  <si>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</si>
  <si>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</si>
  <si>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</si>
  <si>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</si>
  <si>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</si>
  <si>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</si>
  <si>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</si>
  <si>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</si>
  <si>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</si>
  <si>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</si>
  <si>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</si>
  <si>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</si>
  <si>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</si>
  <si>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</si>
  <si>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</si>
  <si>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</si>
  <si>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</si>
  <si>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</si>
  <si>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</si>
  <si>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</si>
  <si>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</si>
  <si>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</si>
  <si>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</si>
  <si>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</si>
  <si>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</si>
  <si>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</si>
  <si>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</si>
  <si>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</si>
  <si>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</si>
  <si>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</si>
  <si>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</si>
  <si>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</si>
  <si>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</si>
  <si>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</si>
  <si>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</si>
  <si>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</si>
  <si>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</si>
  <si>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</si>
  <si>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</si>
  <si>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</si>
  <si>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</si>
  <si>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</si>
  <si>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</si>
  <si>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</si>
  <si>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</si>
  <si>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</si>
  <si>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</si>
  <si>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</si>
  <si>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</si>
  <si>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</si>
  <si>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</si>
  <si>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</si>
  <si>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</si>
  <si>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</si>
  <si>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</si>
  <si>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</si>
  <si>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</si>
  <si>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</si>
  <si>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</si>
  <si>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</si>
  <si>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</si>
  <si>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</si>
  <si>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</si>
  <si>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</si>
  <si>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</si>
  <si>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</si>
  <si>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</si>
  <si>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</si>
  <si>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</si>
  <si>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</si>
  <si>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</si>
  <si>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</si>
  <si>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</si>
  <si>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</si>
  <si>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</si>
  <si>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</si>
  <si>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</si>
  <si>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</si>
  <si>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</si>
  <si>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</si>
  <si>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</si>
  <si>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</si>
  <si>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</si>
  <si>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</si>
  <si>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</si>
  <si>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</si>
  <si>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</si>
  <si>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</si>
  <si>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</si>
  <si>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</si>
  <si>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</si>
  <si>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</si>
  <si>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</si>
  <si>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</si>
  <si>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</si>
  <si>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</si>
  <si>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</si>
  <si>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</si>
  <si>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</si>
  <si>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</si>
  <si>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</si>
  <si>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</si>
  <si>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</si>
  <si>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</si>
  <si>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</si>
  <si>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</si>
  <si>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</si>
  <si>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</si>
  <si>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</si>
  <si>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</si>
  <si>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</si>
  <si>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</si>
  <si>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</si>
  <si>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</si>
  <si>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</si>
  <si>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</si>
  <si>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</si>
  <si>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</si>
  <si>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</si>
  <si>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</si>
  <si>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</si>
  <si>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</si>
  <si>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</si>
  <si>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</si>
  <si>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</si>
  <si>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</si>
  <si>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</si>
  <si>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</si>
  <si>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</si>
  <si>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</si>
  <si>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</si>
  <si>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</si>
  <si>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</si>
  <si>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</si>
  <si>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</si>
  <si>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</si>
  <si>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</si>
  <si>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</si>
  <si>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</si>
  <si>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</si>
  <si>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</si>
  <si>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</si>
  <si>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</si>
  <si>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</si>
  <si>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</si>
  <si>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</si>
  <si>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</si>
  <si>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</si>
  <si>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</si>
  <si>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</si>
  <si>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</si>
  <si>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</si>
  <si>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</si>
  <si>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</si>
  <si>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</si>
  <si>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</si>
  <si>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</si>
  <si>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</si>
  <si>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</si>
  <si>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</si>
  <si>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</si>
  <si>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</si>
  <si>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</si>
  <si>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</si>
  <si>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</si>
  <si>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</si>
  <si>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</si>
  <si>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</si>
  <si>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</si>
  <si>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</si>
  <si>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</si>
  <si>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</si>
  <si>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</si>
  <si>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</si>
  <si>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</si>
  <si>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</si>
  <si>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</si>
  <si>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</si>
  <si>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</si>
  <si>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</si>
  <si>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</si>
  <si>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</si>
  <si>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</si>
  <si>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</si>
  <si>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</si>
  <si>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</si>
  <si>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</si>
  <si>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</si>
  <si>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</si>
  <si>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</si>
  <si>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</si>
  <si>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</si>
  <si>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</si>
  <si>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</si>
  <si>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</si>
  <si>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</si>
  <si>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</si>
  <si>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</si>
  <si>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</si>
  <si>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</si>
  <si>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</si>
  <si>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</si>
  <si>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</si>
  <si>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</si>
  <si>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</si>
  <si>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</si>
  <si>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</si>
  <si>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</si>
  <si>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</si>
  <si>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</si>
  <si>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</si>
  <si>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</si>
  <si>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</si>
  <si>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</si>
  <si>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</si>
  <si>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</si>
  <si>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</si>
  <si>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</si>
  <si>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</si>
  <si>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</si>
  <si>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</si>
  <si>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</si>
  <si>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</si>
  <si>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</si>
  <si>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</si>
  <si>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</si>
  <si>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</si>
  <si>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</si>
  <si>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</si>
  <si>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</si>
  <si>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</si>
  <si>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</si>
  <si>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</si>
  <si>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</si>
  <si>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</si>
  <si>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</si>
  <si>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</si>
  <si>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</si>
  <si>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</si>
  <si>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</si>
  <si>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</si>
  <si>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</si>
  <si>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</si>
  <si>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</si>
  <si>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</si>
  <si>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</si>
  <si>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</si>
  <si>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</si>
  <si>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</si>
  <si>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</si>
  <si>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</si>
  <si>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</si>
  <si>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</si>
  <si>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</si>
  <si>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</si>
  <si>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</si>
  <si>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</si>
  <si>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</si>
  <si>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</si>
  <si>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</si>
  <si>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</si>
  <si>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</si>
  <si>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</si>
  <si>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</si>
  <si>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</si>
  <si>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</si>
  <si>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</si>
  <si>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</si>
  <si>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</si>
  <si>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</si>
  <si>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</si>
  <si>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</si>
  <si>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</si>
  <si>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</si>
  <si>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</si>
  <si>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</si>
  <si>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</si>
  <si>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</si>
  <si>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</si>
  <si>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</si>
  <si>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</si>
  <si>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</si>
  <si>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</si>
  <si>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</si>
  <si>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</si>
  <si>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</si>
  <si>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</si>
  <si>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</si>
  <si>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</si>
  <si>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</si>
  <si>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</si>
  <si>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</si>
  <si>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</si>
  <si>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</si>
  <si>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</si>
  <si>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</si>
  <si>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</si>
  <si>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</si>
  <si>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</si>
  <si>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</si>
  <si>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</si>
  <si>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</si>
  <si>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</si>
  <si>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</si>
  <si>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</si>
  <si>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</si>
  <si>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</si>
  <si>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</si>
  <si>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</si>
  <si>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</si>
  <si>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</si>
  <si>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</si>
  <si>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</si>
  <si>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</si>
  <si>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</si>
  <si>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</si>
  <si>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</si>
  <si>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</si>
  <si>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</si>
  <si>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</si>
  <si>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</si>
  <si>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</si>
  <si>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</si>
  <si>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</si>
  <si>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</si>
  <si>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</si>
  <si>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</si>
  <si>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</si>
  <si>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</si>
  <si>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</si>
  <si>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</si>
  <si>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</si>
  <si>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</si>
  <si>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</si>
  <si>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</si>
  <si>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</si>
  <si>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</si>
  <si>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</si>
  <si>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</si>
  <si>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</si>
  <si>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</si>
  <si>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</si>
  <si>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</si>
  <si>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</si>
  <si>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</si>
  <si>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</si>
  <si>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</si>
  <si>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</si>
  <si>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</si>
  <si>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</si>
  <si>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</si>
  <si>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</si>
  <si>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</si>
  <si>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</si>
  <si>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</si>
  <si>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</si>
  <si>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</si>
  <si>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</si>
  <si>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</si>
  <si>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</si>
  <si>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</si>
  <si>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</si>
  <si>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</si>
  <si>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</si>
  <si>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</si>
  <si>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</si>
  <si>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</si>
  <si>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</si>
  <si>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</si>
  <si>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</si>
  <si>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</si>
  <si>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</si>
  <si>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</si>
  <si>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</si>
  <si>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</si>
  <si>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</si>
  <si>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</si>
  <si>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</si>
  <si>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</si>
  <si>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</si>
  <si>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</si>
  <si>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</si>
  <si>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</si>
  <si>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</si>
  <si>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</si>
  <si>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</si>
  <si>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</si>
  <si>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</si>
  <si>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</si>
  <si>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</si>
  <si>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</si>
  <si>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</si>
  <si>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</si>
  <si>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</si>
  <si>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</si>
  <si>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</si>
  <si>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</si>
  <si>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</si>
  <si>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</si>
  <si>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</si>
  <si>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</si>
  <si>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</si>
  <si>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</si>
  <si>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</si>
  <si>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</si>
  <si>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</si>
  <si>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</si>
  <si>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</si>
  <si>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</si>
  <si>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</si>
  <si>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</si>
  <si>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</si>
  <si>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</si>
  <si>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</si>
  <si>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</si>
  <si>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</si>
  <si>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</si>
  <si>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</si>
  <si>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</si>
  <si>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</si>
  <si>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</si>
  <si>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</si>
  <si>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</si>
  <si>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</si>
  <si>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</si>
  <si>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</si>
  <si>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</si>
  <si>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</si>
  <si>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</si>
  <si>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</si>
  <si>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</si>
  <si>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</si>
  <si>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</si>
  <si>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</si>
  <si>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</si>
  <si>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</si>
  <si>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</si>
  <si>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</si>
  <si>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</si>
  <si>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</si>
  <si>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</si>
  <si>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</si>
  <si>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</si>
  <si>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</si>
  <si>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</si>
  <si>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</si>
  <si>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</si>
  <si>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</si>
  <si>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</si>
  <si>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</si>
  <si>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</si>
  <si>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</si>
  <si>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</si>
  <si>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</si>
  <si>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</si>
  <si>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</si>
  <si>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</si>
  <si>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</si>
  <si>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</si>
  <si>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</si>
  <si>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</si>
  <si>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</si>
  <si>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</si>
  <si>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</si>
  <si>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</si>
  <si>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</si>
  <si>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</si>
  <si>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</si>
  <si>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</si>
  <si>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</si>
  <si>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</si>
  <si>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</si>
  <si>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</si>
  <si>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</si>
  <si>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</si>
  <si>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</si>
  <si>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</si>
  <si>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</si>
  <si>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</si>
  <si>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</si>
  <si>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</si>
  <si>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</si>
  <si>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</si>
  <si>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</si>
  <si>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</si>
  <si>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</si>
  <si>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</si>
  <si>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</si>
  <si>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</si>
  <si>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</si>
  <si>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</si>
  <si>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</si>
  <si>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</si>
  <si>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</si>
  <si>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</si>
  <si>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</si>
  <si>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</si>
  <si>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</si>
  <si>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</si>
  <si>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</si>
  <si>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</si>
  <si>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</si>
  <si>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</si>
  <si>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</si>
  <si>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</si>
  <si>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</si>
  <si>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</si>
  <si>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</si>
  <si>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CHICHESTER</t>
  </si>
  <si>
    <t>08/03</t>
  </si>
  <si>
    <t>08/17</t>
  </si>
  <si>
    <t>Positive amount in Other Income is for Fair Market Value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</si>
</sst>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99</v>
      </c>
      <c r="C2" s="21">
        <v>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227894.01</v>
      </c>
      <c r="G9" s="18"/>
      <c r="H9" s="18"/>
      <c r="I9" s="18"/>
      <c r="J9" s="67">
        <f>SUM(I439)</f>
        <v>133283.35999999999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5029.42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30429.42</v>
      </c>
      <c r="G13" s="18">
        <v>1846.1</v>
      </c>
      <c r="H13" s="18">
        <v>3271.24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4105.79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787.24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259110.66999999998</v>
      </c>
      <c r="G19" s="41">
        <f>SUM(G9:G18)</f>
        <v>10981.310000000001</v>
      </c>
      <c r="H19" s="41">
        <f>SUM(H9:H18)</f>
        <v>3271.24</v>
      </c>
      <c r="I19" s="41">
        <f>SUM(I9:I18)</f>
        <v>0</v>
      </c>
      <c r="J19" s="41">
        <f>SUM(J9:J18)</f>
        <v>133283.35999999999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2168.4</v>
      </c>
      <c r="G22" s="18" t="s">
        <v>287</v>
      </c>
      <c r="H22" s="18">
        <v>2861.02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71814.45</v>
      </c>
      <c r="G23" s="18">
        <v>981.31</v>
      </c>
      <c r="H23" s="18">
        <v>410.22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10662.48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77956.09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162601.41999999998</v>
      </c>
      <c r="G32" s="41">
        <f>SUM(G22:G31)</f>
        <v>981.31</v>
      </c>
      <c r="H32" s="41">
        <f>SUM(H22:H31)</f>
        <v>3271.24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18318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133283.35999999999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78191.25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96509.25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133283.35999999999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259110.66999999998</v>
      </c>
      <c r="G52" s="41">
        <f>G51+G32</f>
        <v>10981.31</v>
      </c>
      <c r="H52" s="41">
        <f>H51+H32</f>
        <v>3271.24</v>
      </c>
      <c r="I52" s="41">
        <f>I51+I32</f>
        <v>0</v>
      </c>
      <c r="J52" s="41">
        <f>J51+J32</f>
        <v>133283.35999999999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3873672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3873672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2678.88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2678.88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1196.95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1196.95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2013.14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49944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22951.31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1856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3371.04</v>
      </c>
      <c r="G110" s="18">
        <v>1253.96</v>
      </c>
      <c r="H110" s="18"/>
      <c r="I110" s="18"/>
      <c r="J110" s="18">
        <v>4395.8500000000004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28178.350000000002</v>
      </c>
      <c r="G111" s="41">
        <f>SUM(G96:G110)</f>
        <v>51197.96</v>
      </c>
      <c r="H111" s="41">
        <f>SUM(H96:H110)</f>
        <v>0</v>
      </c>
      <c r="I111" s="41">
        <f>SUM(I96:I110)</f>
        <v>0</v>
      </c>
      <c r="J111" s="41">
        <f>SUM(J96:J110)</f>
        <v>6408.9900000000007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3905726.18</v>
      </c>
      <c r="G112" s="41">
        <f>G60+G111</f>
        <v>51197.96</v>
      </c>
      <c r="H112" s="41">
        <f>H60+H79+H94+H111</f>
        <v>0</v>
      </c>
      <c r="I112" s="41">
        <f>I60+I111</f>
        <v>0</v>
      </c>
      <c r="J112" s="41">
        <f>J60+J111</f>
        <v>6408.9900000000007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890091.29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604955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1495046.29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26016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56069.74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82.32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82085.739999999991</v>
      </c>
      <c r="G136" s="41">
        <f>SUM(G123:G135)</f>
        <v>82.32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1577132.03</v>
      </c>
      <c r="G140" s="41">
        <f>G121+SUM(G136:G137)</f>
        <v>82.32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26419.599999999999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33246.54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28125.57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59187.86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59187.86</v>
      </c>
      <c r="G162" s="41">
        <f>SUM(G150:G161)</f>
        <v>28125.57</v>
      </c>
      <c r="H162" s="41">
        <f>SUM(H150:H161)</f>
        <v>59666.14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59187.86</v>
      </c>
      <c r="G169" s="41">
        <f>G147+G162+SUM(G163:G168)</f>
        <v>28125.57</v>
      </c>
      <c r="H169" s="41">
        <f>H147+H162+SUM(H163:H168)</f>
        <v>59666.14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31681.25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31681.25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31681.25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5542046.0700000003</v>
      </c>
      <c r="G193" s="47">
        <f>G112+G140+G169+G192</f>
        <v>111087.1</v>
      </c>
      <c r="H193" s="47">
        <f>H112+H140+H169+H192</f>
        <v>59666.14</v>
      </c>
      <c r="I193" s="47">
        <f>I112+I140+I169+I192</f>
        <v>0</v>
      </c>
      <c r="J193" s="47">
        <f>J112+J140+J192</f>
        <v>6408.9900000000007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1198186.8</v>
      </c>
      <c r="G197" s="18">
        <v>604794.57999999996</v>
      </c>
      <c r="H197" s="18">
        <v>8954.27</v>
      </c>
      <c r="I197" s="18">
        <v>55132.07</v>
      </c>
      <c r="J197" s="18">
        <v>13991.61</v>
      </c>
      <c r="K197" s="18"/>
      <c r="L197" s="19">
        <f>SUM(F197:K197)</f>
        <v>1881059.33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374822.93</v>
      </c>
      <c r="G198" s="18">
        <v>189390.69</v>
      </c>
      <c r="H198" s="18">
        <v>48613.25</v>
      </c>
      <c r="I198" s="18">
        <v>1294.52</v>
      </c>
      <c r="J198" s="18">
        <v>279.99</v>
      </c>
      <c r="K198" s="18">
        <v>689.95</v>
      </c>
      <c r="L198" s="19">
        <f>SUM(F198:K198)</f>
        <v>615091.32999999996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29900</v>
      </c>
      <c r="G200" s="18">
        <v>14649</v>
      </c>
      <c r="H200" s="18">
        <v>4340</v>
      </c>
      <c r="I200" s="18">
        <v>1399</v>
      </c>
      <c r="J200" s="18"/>
      <c r="K200" s="18">
        <v>1420</v>
      </c>
      <c r="L200" s="19">
        <f>SUM(F200:K200)</f>
        <v>51708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130645.54</v>
      </c>
      <c r="G202" s="18">
        <v>65920.52</v>
      </c>
      <c r="H202" s="18">
        <v>133881.07</v>
      </c>
      <c r="I202" s="18">
        <v>5614.94</v>
      </c>
      <c r="J202" s="18">
        <v>0</v>
      </c>
      <c r="K202" s="18">
        <v>2964.5</v>
      </c>
      <c r="L202" s="19">
        <f t="shared" ref="L202:L208" si="0">SUM(F202:K202)</f>
        <v>339026.57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88250.03</v>
      </c>
      <c r="G203" s="18">
        <v>48481.37</v>
      </c>
      <c r="H203" s="18">
        <v>8537.3799999999992</v>
      </c>
      <c r="I203" s="18">
        <v>2836.56</v>
      </c>
      <c r="J203" s="18">
        <v>0</v>
      </c>
      <c r="K203" s="18"/>
      <c r="L203" s="19">
        <f t="shared" si="0"/>
        <v>148105.34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4057.5</v>
      </c>
      <c r="G204" s="18">
        <v>2092.71</v>
      </c>
      <c r="H204" s="18">
        <v>146794.79999999999</v>
      </c>
      <c r="I204" s="18">
        <v>291.42</v>
      </c>
      <c r="J204" s="18"/>
      <c r="K204" s="18">
        <v>3295.99</v>
      </c>
      <c r="L204" s="19">
        <f t="shared" si="0"/>
        <v>156532.41999999998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162121.74</v>
      </c>
      <c r="G205" s="18">
        <v>81615.88</v>
      </c>
      <c r="H205" s="18">
        <v>21126.57</v>
      </c>
      <c r="I205" s="18">
        <v>704.32</v>
      </c>
      <c r="J205" s="18">
        <v>0</v>
      </c>
      <c r="K205" s="18">
        <v>1083.8599999999999</v>
      </c>
      <c r="L205" s="19">
        <f t="shared" si="0"/>
        <v>266652.37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85452.479999999996</v>
      </c>
      <c r="G207" s="18">
        <v>42900.65</v>
      </c>
      <c r="H207" s="18">
        <v>58898.98</v>
      </c>
      <c r="I207" s="18">
        <v>69995.100000000006</v>
      </c>
      <c r="J207" s="18">
        <v>2580.64</v>
      </c>
      <c r="K207" s="18"/>
      <c r="L207" s="19">
        <f t="shared" si="0"/>
        <v>259827.85000000003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232688.65</v>
      </c>
      <c r="I208" s="18"/>
      <c r="J208" s="18"/>
      <c r="K208" s="18"/>
      <c r="L208" s="19">
        <f t="shared" si="0"/>
        <v>232688.65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2073437.02</v>
      </c>
      <c r="G211" s="41">
        <f t="shared" si="1"/>
        <v>1049845.3999999999</v>
      </c>
      <c r="H211" s="41">
        <f t="shared" si="1"/>
        <v>663834.97</v>
      </c>
      <c r="I211" s="41">
        <f t="shared" si="1"/>
        <v>137267.93</v>
      </c>
      <c r="J211" s="41">
        <f t="shared" si="1"/>
        <v>16852.240000000002</v>
      </c>
      <c r="K211" s="41">
        <f t="shared" si="1"/>
        <v>9454.2999999999993</v>
      </c>
      <c r="L211" s="41">
        <f t="shared" si="1"/>
        <v>3950691.86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1024433</v>
      </c>
      <c r="I233" s="18"/>
      <c r="J233" s="18"/>
      <c r="K233" s="18"/>
      <c r="L233" s="19">
        <f>SUM(F233:K233)</f>
        <v>1024433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227101.7</v>
      </c>
      <c r="I234" s="18"/>
      <c r="J234" s="18"/>
      <c r="K234" s="18"/>
      <c r="L234" s="19">
        <f>SUM(F234:K234)</f>
        <v>227101.7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61339.88</v>
      </c>
      <c r="I238" s="18"/>
      <c r="J238" s="18"/>
      <c r="K238" s="18"/>
      <c r="L238" s="19">
        <f t="shared" ref="L238:L244" si="4">SUM(F238:K238)</f>
        <v>61339.88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56327.11</v>
      </c>
      <c r="I244" s="18"/>
      <c r="J244" s="18"/>
      <c r="K244" s="18"/>
      <c r="L244" s="19">
        <f t="shared" si="4"/>
        <v>56327.11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1369201.69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1369201.69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2073437.02</v>
      </c>
      <c r="G257" s="41">
        <f t="shared" si="8"/>
        <v>1049845.3999999999</v>
      </c>
      <c r="H257" s="41">
        <f t="shared" si="8"/>
        <v>2033036.66</v>
      </c>
      <c r="I257" s="41">
        <f t="shared" si="8"/>
        <v>137267.93</v>
      </c>
      <c r="J257" s="41">
        <f t="shared" si="8"/>
        <v>16852.240000000002</v>
      </c>
      <c r="K257" s="41">
        <f t="shared" si="8"/>
        <v>9454.2999999999993</v>
      </c>
      <c r="L257" s="41">
        <f t="shared" si="8"/>
        <v>5319893.55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91000</v>
      </c>
      <c r="L260" s="19">
        <f>SUM(F260:K260)</f>
        <v>91000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17321</v>
      </c>
      <c r="L261" s="19">
        <f>SUM(F261:K261)</f>
        <v>17321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31681.25</v>
      </c>
      <c r="L263" s="19">
        <f>SUM(F263:K263)</f>
        <v>31681.25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3958.52</v>
      </c>
      <c r="L268" s="19">
        <f t="shared" si="9"/>
        <v>3958.52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143960.76999999999</v>
      </c>
      <c r="L270" s="41">
        <f t="shared" si="9"/>
        <v>143960.76999999999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2073437.02</v>
      </c>
      <c r="G271" s="42">
        <f t="shared" si="11"/>
        <v>1049845.3999999999</v>
      </c>
      <c r="H271" s="42">
        <f t="shared" si="11"/>
        <v>2033036.66</v>
      </c>
      <c r="I271" s="42">
        <f t="shared" si="11"/>
        <v>137267.93</v>
      </c>
      <c r="J271" s="42">
        <f t="shared" si="11"/>
        <v>16852.240000000002</v>
      </c>
      <c r="K271" s="42">
        <f t="shared" si="11"/>
        <v>153415.06999999998</v>
      </c>
      <c r="L271" s="42">
        <f t="shared" si="11"/>
        <v>5463854.3199999994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30075</v>
      </c>
      <c r="G276" s="18">
        <v>3042.84</v>
      </c>
      <c r="H276" s="18">
        <v>0</v>
      </c>
      <c r="I276" s="18">
        <v>608.66999999999996</v>
      </c>
      <c r="J276" s="18">
        <v>25115.97</v>
      </c>
      <c r="K276" s="18"/>
      <c r="L276" s="19">
        <f>SUM(F276:K276)</f>
        <v>58842.479999999996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0</v>
      </c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823.66</v>
      </c>
      <c r="L283" s="19">
        <f t="shared" si="12"/>
        <v>823.66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30075</v>
      </c>
      <c r="G290" s="42">
        <f t="shared" si="13"/>
        <v>3042.84</v>
      </c>
      <c r="H290" s="42">
        <f t="shared" si="13"/>
        <v>0</v>
      </c>
      <c r="I290" s="42">
        <f t="shared" si="13"/>
        <v>608.66999999999996</v>
      </c>
      <c r="J290" s="42">
        <f t="shared" si="13"/>
        <v>25115.97</v>
      </c>
      <c r="K290" s="42">
        <f t="shared" si="13"/>
        <v>823.66</v>
      </c>
      <c r="L290" s="41">
        <f t="shared" si="13"/>
        <v>59666.14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30075</v>
      </c>
      <c r="G338" s="41">
        <f t="shared" si="20"/>
        <v>3042.84</v>
      </c>
      <c r="H338" s="41">
        <f t="shared" si="20"/>
        <v>0</v>
      </c>
      <c r="I338" s="41">
        <f t="shared" si="20"/>
        <v>608.66999999999996</v>
      </c>
      <c r="J338" s="41">
        <f t="shared" si="20"/>
        <v>25115.97</v>
      </c>
      <c r="K338" s="41">
        <f t="shared" si="20"/>
        <v>823.66</v>
      </c>
      <c r="L338" s="41">
        <f t="shared" si="20"/>
        <v>59666.14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30075</v>
      </c>
      <c r="G352" s="41">
        <f>G338</f>
        <v>3042.84</v>
      </c>
      <c r="H352" s="41">
        <f>H338</f>
        <v>0</v>
      </c>
      <c r="I352" s="41">
        <f>I338</f>
        <v>608.66999999999996</v>
      </c>
      <c r="J352" s="41">
        <f>J338</f>
        <v>25115.97</v>
      </c>
      <c r="K352" s="47">
        <f>K338+K351</f>
        <v>823.66</v>
      </c>
      <c r="L352" s="41">
        <f>L338+L351</f>
        <v>59666.14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53454.06</v>
      </c>
      <c r="G358" s="18">
        <v>18104.72</v>
      </c>
      <c r="H358" s="18">
        <v>2974.25</v>
      </c>
      <c r="I358" s="18">
        <v>36554.07</v>
      </c>
      <c r="J358" s="18">
        <v>0</v>
      </c>
      <c r="K358" s="18">
        <v>0</v>
      </c>
      <c r="L358" s="13">
        <f>SUM(F358:K358)</f>
        <v>111087.1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53454.06</v>
      </c>
      <c r="G362" s="47">
        <f t="shared" si="22"/>
        <v>18104.72</v>
      </c>
      <c r="H362" s="47">
        <f t="shared" si="22"/>
        <v>2974.25</v>
      </c>
      <c r="I362" s="47">
        <f t="shared" si="22"/>
        <v>36554.07</v>
      </c>
      <c r="J362" s="47">
        <f t="shared" si="22"/>
        <v>0</v>
      </c>
      <c r="K362" s="47">
        <f t="shared" si="22"/>
        <v>0</v>
      </c>
      <c r="L362" s="47">
        <f t="shared" si="22"/>
        <v>111087.1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32926.800000000003</v>
      </c>
      <c r="G367" s="18"/>
      <c r="H367" s="18"/>
      <c r="I367" s="56">
        <f>SUM(F367:H367)</f>
        <v>32926.800000000003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3627.27</v>
      </c>
      <c r="G368" s="63"/>
      <c r="H368" s="63"/>
      <c r="I368" s="56">
        <f>SUM(F368:H368)</f>
        <v>3627.27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36554.07</v>
      </c>
      <c r="G369" s="47">
        <f>SUM(G367:G368)</f>
        <v>0</v>
      </c>
      <c r="H369" s="47">
        <f>SUM(H367:H368)</f>
        <v>0</v>
      </c>
      <c r="I369" s="47">
        <f>SUM(I367:I368)</f>
        <v>36554.07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1464.62</v>
      </c>
      <c r="I396" s="18">
        <v>2176.2800000000002</v>
      </c>
      <c r="J396" s="24" t="s">
        <v>289</v>
      </c>
      <c r="K396" s="24" t="s">
        <v>289</v>
      </c>
      <c r="L396" s="56">
        <f t="shared" si="26"/>
        <v>3640.9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260.49</v>
      </c>
      <c r="I397" s="18">
        <v>1791.58</v>
      </c>
      <c r="J397" s="24" t="s">
        <v>289</v>
      </c>
      <c r="K397" s="24" t="s">
        <v>289</v>
      </c>
      <c r="L397" s="56">
        <f t="shared" si="26"/>
        <v>2052.0699999999997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288.02999999999997</v>
      </c>
      <c r="I399" s="18">
        <v>427.99</v>
      </c>
      <c r="J399" s="24" t="s">
        <v>289</v>
      </c>
      <c r="K399" s="24" t="s">
        <v>289</v>
      </c>
      <c r="L399" s="56">
        <f t="shared" si="26"/>
        <v>716.02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2013.1399999999999</v>
      </c>
      <c r="I401" s="47">
        <f>SUM(I395:I400)</f>
        <v>4395.8500000000004</v>
      </c>
      <c r="J401" s="45" t="s">
        <v>289</v>
      </c>
      <c r="K401" s="45" t="s">
        <v>289</v>
      </c>
      <c r="L401" s="47">
        <f>SUM(L395:L400)</f>
        <v>6408.99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2013.1399999999999</v>
      </c>
      <c r="I408" s="47">
        <f>I393+I401+I407</f>
        <v>4395.8500000000004</v>
      </c>
      <c r="J408" s="24" t="s">
        <v>289</v>
      </c>
      <c r="K408" s="24" t="s">
        <v>289</v>
      </c>
      <c r="L408" s="47">
        <f>L393+L401+L407</f>
        <v>6408.99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133283.35999999999</v>
      </c>
      <c r="H439" s="18"/>
      <c r="I439" s="56">
        <f t="shared" ref="I439:I445" si="33">SUM(F439:H439)</f>
        <v>133283.35999999999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133283.35999999999</v>
      </c>
      <c r="H446" s="13">
        <f>SUM(H439:H445)</f>
        <v>0</v>
      </c>
      <c r="I446" s="13">
        <f>SUM(I439:I445)</f>
        <v>133283.35999999999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133283.35999999999</v>
      </c>
      <c r="H459" s="18"/>
      <c r="I459" s="56">
        <f t="shared" si="34"/>
        <v>133283.35999999999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133283.35999999999</v>
      </c>
      <c r="H460" s="83">
        <f>SUM(H454:H459)</f>
        <v>0</v>
      </c>
      <c r="I460" s="83">
        <f>SUM(I454:I459)</f>
        <v>133283.35999999999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133283.35999999999</v>
      </c>
      <c r="H461" s="42">
        <f>H452+H460</f>
        <v>0</v>
      </c>
      <c r="I461" s="42">
        <f>I452+I460</f>
        <v>133283.35999999999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18317.5</v>
      </c>
      <c r="G465" s="18">
        <v>10000</v>
      </c>
      <c r="H465" s="18">
        <v>0</v>
      </c>
      <c r="I465" s="18">
        <v>0</v>
      </c>
      <c r="J465" s="18">
        <v>126874.37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5542046.0700000003</v>
      </c>
      <c r="G468" s="18">
        <v>111087.1</v>
      </c>
      <c r="H468" s="18">
        <v>59666.14</v>
      </c>
      <c r="I468" s="18"/>
      <c r="J468" s="18">
        <v>6408.99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5542046.0700000003</v>
      </c>
      <c r="G470" s="53">
        <f>SUM(G468:G469)</f>
        <v>111087.1</v>
      </c>
      <c r="H470" s="53">
        <f>SUM(H468:H469)</f>
        <v>59666.14</v>
      </c>
      <c r="I470" s="53">
        <f>SUM(I468:I469)</f>
        <v>0</v>
      </c>
      <c r="J470" s="53">
        <f>SUM(J468:J469)</f>
        <v>6408.99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5463854.3200000003</v>
      </c>
      <c r="G472" s="18">
        <v>111087.1</v>
      </c>
      <c r="H472" s="18">
        <v>59666.14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5463854.3200000003</v>
      </c>
      <c r="G474" s="53">
        <f>SUM(G472:G473)</f>
        <v>111087.1</v>
      </c>
      <c r="H474" s="53">
        <f>SUM(H472:H473)</f>
        <v>59666.14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96509.25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133283.35999999999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525000</v>
      </c>
      <c r="G495" s="18"/>
      <c r="H495" s="18"/>
      <c r="I495" s="18"/>
      <c r="J495" s="18"/>
      <c r="K495" s="53">
        <f>SUM(F495:J495)</f>
        <v>525000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105000</v>
      </c>
      <c r="G497" s="18"/>
      <c r="H497" s="18"/>
      <c r="I497" s="18"/>
      <c r="J497" s="18"/>
      <c r="K497" s="53">
        <f t="shared" si="35"/>
        <v>105000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420000</v>
      </c>
      <c r="G498" s="204"/>
      <c r="H498" s="204"/>
      <c r="I498" s="204"/>
      <c r="J498" s="204"/>
      <c r="K498" s="205">
        <f t="shared" si="35"/>
        <v>420000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24475.25</v>
      </c>
      <c r="G499" s="18"/>
      <c r="H499" s="18"/>
      <c r="I499" s="18"/>
      <c r="J499" s="18"/>
      <c r="K499" s="53">
        <f t="shared" si="35"/>
        <v>24475.25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444475.25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444475.25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105000</v>
      </c>
      <c r="G501" s="204"/>
      <c r="H501" s="204"/>
      <c r="I501" s="204"/>
      <c r="J501" s="204"/>
      <c r="K501" s="205">
        <f t="shared" si="35"/>
        <v>105000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12937.25</v>
      </c>
      <c r="G502" s="18"/>
      <c r="H502" s="18"/>
      <c r="I502" s="18"/>
      <c r="J502" s="18"/>
      <c r="K502" s="53">
        <f t="shared" si="35"/>
        <v>12937.25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117937.25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117937.25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7548.04</v>
      </c>
      <c r="G507" s="144">
        <v>3114.44</v>
      </c>
      <c r="H507" s="144"/>
      <c r="I507" s="144">
        <v>10662.48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374822.93</v>
      </c>
      <c r="G521" s="18">
        <v>189390.69</v>
      </c>
      <c r="H521" s="18">
        <v>48613.25</v>
      </c>
      <c r="I521" s="18">
        <v>1294.52</v>
      </c>
      <c r="J521" s="18">
        <v>279.99</v>
      </c>
      <c r="K521" s="18">
        <v>689.95</v>
      </c>
      <c r="L521" s="88">
        <f>SUM(F521:K521)</f>
        <v>615091.32999999996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227101.7</v>
      </c>
      <c r="I523" s="18"/>
      <c r="J523" s="18"/>
      <c r="K523" s="18"/>
      <c r="L523" s="88">
        <f>SUM(F523:K523)</f>
        <v>227101.7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374822.93</v>
      </c>
      <c r="G524" s="108">
        <f t="shared" ref="G524:L524" si="36">SUM(G521:G523)</f>
        <v>189390.69</v>
      </c>
      <c r="H524" s="108">
        <f t="shared" si="36"/>
        <v>275714.95</v>
      </c>
      <c r="I524" s="108">
        <f t="shared" si="36"/>
        <v>1294.52</v>
      </c>
      <c r="J524" s="108">
        <f t="shared" si="36"/>
        <v>279.99</v>
      </c>
      <c r="K524" s="108">
        <f t="shared" si="36"/>
        <v>689.95</v>
      </c>
      <c r="L524" s="89">
        <f t="shared" si="36"/>
        <v>842193.03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128310.79</v>
      </c>
      <c r="I526" s="18"/>
      <c r="J526" s="18"/>
      <c r="K526" s="18"/>
      <c r="L526" s="88">
        <f>SUM(F526:K526)</f>
        <v>128310.79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61339.88</v>
      </c>
      <c r="I528" s="18"/>
      <c r="J528" s="18"/>
      <c r="K528" s="18"/>
      <c r="L528" s="88">
        <f>SUM(F528:K528)</f>
        <v>61339.88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189650.66999999998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189650.66999999998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6991.32</v>
      </c>
      <c r="G531" s="18">
        <v>4298.09</v>
      </c>
      <c r="H531" s="18">
        <v>1196</v>
      </c>
      <c r="I531" s="18"/>
      <c r="J531" s="18"/>
      <c r="K531" s="18"/>
      <c r="L531" s="88">
        <f>SUM(F531:K531)</f>
        <v>12485.41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1747.83</v>
      </c>
      <c r="G533" s="18">
        <v>1074.52</v>
      </c>
      <c r="H533" s="18">
        <v>63</v>
      </c>
      <c r="I533" s="18"/>
      <c r="J533" s="18"/>
      <c r="K533" s="18"/>
      <c r="L533" s="88">
        <f>SUM(F533:K533)</f>
        <v>2885.35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8739.15</v>
      </c>
      <c r="G534" s="89">
        <f t="shared" ref="G534:L534" si="38">SUM(G531:G533)</f>
        <v>5372.6100000000006</v>
      </c>
      <c r="H534" s="89">
        <f t="shared" si="38"/>
        <v>1259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15370.76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63560.66</v>
      </c>
      <c r="I541" s="18"/>
      <c r="J541" s="18"/>
      <c r="K541" s="18"/>
      <c r="L541" s="88">
        <f>SUM(F541:K541)</f>
        <v>63560.66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13632.11</v>
      </c>
      <c r="I543" s="18"/>
      <c r="J543" s="18"/>
      <c r="K543" s="18"/>
      <c r="L543" s="88">
        <f>SUM(F543:K543)</f>
        <v>13632.11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77192.77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77192.77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383562.08</v>
      </c>
      <c r="G545" s="89">
        <f t="shared" ref="G545:L545" si="41">G524+G529+G534+G539+G544</f>
        <v>194763.3</v>
      </c>
      <c r="H545" s="89">
        <f t="shared" si="41"/>
        <v>543817.39</v>
      </c>
      <c r="I545" s="89">
        <f t="shared" si="41"/>
        <v>1294.52</v>
      </c>
      <c r="J545" s="89">
        <f t="shared" si="41"/>
        <v>279.99</v>
      </c>
      <c r="K545" s="89">
        <f t="shared" si="41"/>
        <v>689.95</v>
      </c>
      <c r="L545" s="89">
        <f t="shared" si="41"/>
        <v>1124407.23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615091.32999999996</v>
      </c>
      <c r="G549" s="87">
        <f>L526</f>
        <v>128310.79</v>
      </c>
      <c r="H549" s="87">
        <f>L531</f>
        <v>12485.41</v>
      </c>
      <c r="I549" s="87">
        <f>L536</f>
        <v>0</v>
      </c>
      <c r="J549" s="87">
        <f>L541</f>
        <v>63560.66</v>
      </c>
      <c r="K549" s="87">
        <f>SUM(F549:J549)</f>
        <v>819448.19000000006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227101.7</v>
      </c>
      <c r="G551" s="87">
        <f>L528</f>
        <v>61339.88</v>
      </c>
      <c r="H551" s="87">
        <f>L533</f>
        <v>2885.35</v>
      </c>
      <c r="I551" s="87">
        <f>L538</f>
        <v>0</v>
      </c>
      <c r="J551" s="87">
        <f>L543</f>
        <v>13632.11</v>
      </c>
      <c r="K551" s="87">
        <f>SUM(F551:J551)</f>
        <v>304959.03999999998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842193.03</v>
      </c>
      <c r="G552" s="89">
        <f t="shared" si="42"/>
        <v>189650.66999999998</v>
      </c>
      <c r="H552" s="89">
        <f t="shared" si="42"/>
        <v>15370.76</v>
      </c>
      <c r="I552" s="89">
        <f t="shared" si="42"/>
        <v>0</v>
      </c>
      <c r="J552" s="89">
        <f t="shared" si="42"/>
        <v>77192.77</v>
      </c>
      <c r="K552" s="89">
        <f t="shared" si="42"/>
        <v>1124407.23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1858.37</v>
      </c>
      <c r="I562" s="18"/>
      <c r="J562" s="18"/>
      <c r="K562" s="18"/>
      <c r="L562" s="88">
        <f>SUM(F562:K562)</f>
        <v>1858.37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1858.37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1858.37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1858.37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1858.37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1024433</v>
      </c>
      <c r="I575" s="87">
        <f>SUM(F575:H575)</f>
        <v>1024433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46898.66</v>
      </c>
      <c r="G579" s="18"/>
      <c r="H579" s="18">
        <v>227101.7</v>
      </c>
      <c r="I579" s="87">
        <f t="shared" si="47"/>
        <v>274000.36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161438.28</v>
      </c>
      <c r="I591" s="18"/>
      <c r="J591" s="18">
        <v>42695</v>
      </c>
      <c r="K591" s="104">
        <f t="shared" ref="K591:K597" si="48">SUM(H591:J591)</f>
        <v>204133.28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63560.66</v>
      </c>
      <c r="I592" s="18"/>
      <c r="J592" s="18">
        <v>13632.11</v>
      </c>
      <c r="K592" s="104">
        <f t="shared" si="48"/>
        <v>77192.77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3005.66</v>
      </c>
      <c r="I594" s="18"/>
      <c r="J594" s="18"/>
      <c r="K594" s="104">
        <f t="shared" si="48"/>
        <v>3005.66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4684.05</v>
      </c>
      <c r="I595" s="18"/>
      <c r="J595" s="18"/>
      <c r="K595" s="104">
        <f t="shared" si="48"/>
        <v>4684.05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232688.65</v>
      </c>
      <c r="I598" s="108">
        <f>SUM(I591:I597)</f>
        <v>0</v>
      </c>
      <c r="J598" s="108">
        <f>SUM(J591:J597)</f>
        <v>56327.11</v>
      </c>
      <c r="K598" s="108">
        <f>SUM(K591:K597)</f>
        <v>289015.75999999995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41968.21</v>
      </c>
      <c r="I604" s="18"/>
      <c r="J604" s="18"/>
      <c r="K604" s="104">
        <f>SUM(H604:J604)</f>
        <v>41968.21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41968.21</v>
      </c>
      <c r="I605" s="108">
        <f>SUM(I602:I604)</f>
        <v>0</v>
      </c>
      <c r="J605" s="108">
        <f>SUM(J602:J604)</f>
        <v>0</v>
      </c>
      <c r="K605" s="108">
        <f>SUM(K602:K604)</f>
        <v>41968.21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259110.66999999998</v>
      </c>
      <c r="H617" s="109">
        <f>SUM(F52)</f>
        <v>259110.66999999998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10981.310000000001</v>
      </c>
      <c r="H618" s="109">
        <f>SUM(G52)</f>
        <v>10981.31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3271.24</v>
      </c>
      <c r="H619" s="109">
        <f>SUM(H52)</f>
        <v>3271.24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133283.35999999999</v>
      </c>
      <c r="H621" s="109">
        <f>SUM(J52)</f>
        <v>133283.35999999999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96509.25</v>
      </c>
      <c r="H622" s="109">
        <f>F476</f>
        <v>96509.25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133283.35999999999</v>
      </c>
      <c r="H626" s="109">
        <f>J476</f>
        <v>133283.35999999999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5542046.0700000003</v>
      </c>
      <c r="H627" s="104">
        <f>SUM(F468)</f>
        <v>5542046.0700000003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111087.1</v>
      </c>
      <c r="H628" s="104">
        <f>SUM(G468)</f>
        <v>111087.1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59666.14</v>
      </c>
      <c r="H629" s="104">
        <f>SUM(H468)</f>
        <v>59666.14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6408.9900000000007</v>
      </c>
      <c r="H631" s="104">
        <f>SUM(J468)</f>
        <v>6408.99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5463854.3199999994</v>
      </c>
      <c r="H632" s="104">
        <f>SUM(F472)</f>
        <v>5463854.3200000003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59666.14</v>
      </c>
      <c r="H633" s="104">
        <f>SUM(H472)</f>
        <v>59666.14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36554.07</v>
      </c>
      <c r="H634" s="104">
        <f>I369</f>
        <v>36554.07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111087.1</v>
      </c>
      <c r="H635" s="104">
        <f>SUM(G472)</f>
        <v>111087.1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6408.99</v>
      </c>
      <c r="H637" s="164">
        <f>SUM(J468)</f>
        <v>6408.99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133283.35999999999</v>
      </c>
      <c r="H640" s="104">
        <f>SUM(G461)</f>
        <v>133283.35999999999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133283.35999999999</v>
      </c>
      <c r="H642" s="104">
        <f>SUM(I461)</f>
        <v>133283.35999999999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2013.14</v>
      </c>
      <c r="H644" s="104">
        <f>H408</f>
        <v>2013.1399999999999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6408.9900000000007</v>
      </c>
      <c r="H646" s="104">
        <f>L408</f>
        <v>6408.99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289015.75999999995</v>
      </c>
      <c r="H647" s="104">
        <f>L208+L226+L244</f>
        <v>289015.76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41968.21</v>
      </c>
      <c r="H648" s="104">
        <f>(J257+J338)-(J255+J336)</f>
        <v>41968.210000000006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232688.65</v>
      </c>
      <c r="H649" s="104">
        <f>H598</f>
        <v>232688.65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56327.11</v>
      </c>
      <c r="H651" s="104">
        <f>J598</f>
        <v>56327.11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31681.25</v>
      </c>
      <c r="H652" s="104">
        <f>K263+K345</f>
        <v>31681.25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4121445.1</v>
      </c>
      <c r="G660" s="19">
        <f>(L229+L309+L359)</f>
        <v>0</v>
      </c>
      <c r="H660" s="19">
        <f>(L247+L328+L360)</f>
        <v>1369201.69</v>
      </c>
      <c r="I660" s="19">
        <f>SUM(F660:H660)</f>
        <v>5490646.79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51197.96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51197.96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232688.65</v>
      </c>
      <c r="G662" s="19">
        <f>(L226+L306)-(J226+J306)</f>
        <v>0</v>
      </c>
      <c r="H662" s="19">
        <f>(L244+L325)-(J244+J325)</f>
        <v>56327.11</v>
      </c>
      <c r="I662" s="19">
        <f>SUM(F662:H662)</f>
        <v>289015.76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88866.87</v>
      </c>
      <c r="G663" s="199">
        <f>SUM(G575:G587)+SUM(I602:I604)+L612</f>
        <v>0</v>
      </c>
      <c r="H663" s="199">
        <f>SUM(H575:H587)+SUM(J602:J604)+L613</f>
        <v>1251534.7</v>
      </c>
      <c r="I663" s="19">
        <f>SUM(F663:H663)</f>
        <v>1340401.5699999998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3748691.62</v>
      </c>
      <c r="G664" s="19">
        <f>G660-SUM(G661:G663)</f>
        <v>0</v>
      </c>
      <c r="H664" s="19">
        <f>H660-SUM(H661:H663)</f>
        <v>61339.879999999888</v>
      </c>
      <c r="I664" s="19">
        <f>I660-SUM(I661:I663)</f>
        <v>3810031.5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236.91</v>
      </c>
      <c r="G665" s="248"/>
      <c r="H665" s="248"/>
      <c r="I665" s="19">
        <f>SUM(F665:H665)</f>
        <v>236.91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15823.27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16082.19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-61339.88</v>
      </c>
      <c r="I669" s="19">
        <f>SUM(F669:H669)</f>
        <v>-61339.88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15823.27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15823.27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2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CHICHESTER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1228261.8</v>
      </c>
      <c r="C9" s="229">
        <f>'DOE25'!G197+'DOE25'!G215+'DOE25'!G233+'DOE25'!G276+'DOE25'!G295+'DOE25'!G314</f>
        <v>607837.41999999993</v>
      </c>
    </row>
    <row r="10" spans="1:3" x14ac:dyDescent="0.2">
      <c r="A10" t="s">
        <v>779</v>
      </c>
      <c r="B10" s="240">
        <v>1189749.02</v>
      </c>
      <c r="C10" s="240">
        <v>588778.37</v>
      </c>
    </row>
    <row r="11" spans="1:3" x14ac:dyDescent="0.2">
      <c r="A11" t="s">
        <v>780</v>
      </c>
      <c r="B11" s="240">
        <v>14784.98</v>
      </c>
      <c r="C11" s="240">
        <v>7316.73</v>
      </c>
    </row>
    <row r="12" spans="1:3" x14ac:dyDescent="0.2">
      <c r="A12" t="s">
        <v>781</v>
      </c>
      <c r="B12" s="240">
        <v>23727.8</v>
      </c>
      <c r="C12" s="240">
        <v>11742.32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1228261.8</v>
      </c>
      <c r="C13" s="231">
        <f>SUM(C10:C12)</f>
        <v>607837.41999999993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374822.93</v>
      </c>
      <c r="C18" s="229">
        <f>'DOE25'!G198+'DOE25'!G216+'DOE25'!G234+'DOE25'!G277+'DOE25'!G296+'DOE25'!G315</f>
        <v>189390.69</v>
      </c>
    </row>
    <row r="19" spans="1:3" x14ac:dyDescent="0.2">
      <c r="A19" t="s">
        <v>779</v>
      </c>
      <c r="B19" s="240">
        <v>225506.25</v>
      </c>
      <c r="C19" s="240">
        <v>113943.89</v>
      </c>
    </row>
    <row r="20" spans="1:3" x14ac:dyDescent="0.2">
      <c r="A20" t="s">
        <v>780</v>
      </c>
      <c r="B20" s="240">
        <v>147816.68</v>
      </c>
      <c r="C20" s="240">
        <v>74688.86</v>
      </c>
    </row>
    <row r="21" spans="1:3" x14ac:dyDescent="0.2">
      <c r="A21" t="s">
        <v>781</v>
      </c>
      <c r="B21" s="240">
        <v>1500</v>
      </c>
      <c r="C21" s="240">
        <v>757.94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374822.93</v>
      </c>
      <c r="C22" s="231">
        <f>SUM(C19:C21)</f>
        <v>189390.69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29900</v>
      </c>
      <c r="C36" s="235">
        <f>'DOE25'!G200+'DOE25'!G218+'DOE25'!G236+'DOE25'!G279+'DOE25'!G298+'DOE25'!G317</f>
        <v>14649</v>
      </c>
    </row>
    <row r="37" spans="1:3" x14ac:dyDescent="0.2">
      <c r="A37" t="s">
        <v>779</v>
      </c>
      <c r="B37" s="240">
        <v>29900</v>
      </c>
      <c r="C37" s="240">
        <v>14649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29900</v>
      </c>
      <c r="C40" s="231">
        <f>SUM(C37:C39)</f>
        <v>14649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E12" sqref="E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CHICHESTER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3799393.3600000003</v>
      </c>
      <c r="D5" s="20">
        <f>SUM('DOE25'!L197:L200)+SUM('DOE25'!L215:L218)+SUM('DOE25'!L233:L236)-F5-G5</f>
        <v>3783011.81</v>
      </c>
      <c r="E5" s="243"/>
      <c r="F5" s="255">
        <f>SUM('DOE25'!J197:J200)+SUM('DOE25'!J215:J218)+SUM('DOE25'!J233:J236)</f>
        <v>14271.6</v>
      </c>
      <c r="G5" s="53">
        <f>SUM('DOE25'!K197:K200)+SUM('DOE25'!K215:K218)+SUM('DOE25'!K233:K236)</f>
        <v>2109.9499999999998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400366.45</v>
      </c>
      <c r="D6" s="20">
        <f>'DOE25'!L202+'DOE25'!L220+'DOE25'!L238-F6-G6</f>
        <v>397401.95</v>
      </c>
      <c r="E6" s="243"/>
      <c r="F6" s="255">
        <f>'DOE25'!J202+'DOE25'!J220+'DOE25'!J238</f>
        <v>0</v>
      </c>
      <c r="G6" s="53">
        <f>'DOE25'!K202+'DOE25'!K220+'DOE25'!K238</f>
        <v>2964.5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148105.34</v>
      </c>
      <c r="D7" s="20">
        <f>'DOE25'!L203+'DOE25'!L221+'DOE25'!L239-F7-G7</f>
        <v>148105.34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107561.66000000002</v>
      </c>
      <c r="D8" s="243"/>
      <c r="E8" s="20">
        <f>'DOE25'!L204+'DOE25'!L222+'DOE25'!L240-F8-G8-D9-D11</f>
        <v>104265.67000000001</v>
      </c>
      <c r="F8" s="255">
        <f>'DOE25'!J204+'DOE25'!J222+'DOE25'!J240</f>
        <v>0</v>
      </c>
      <c r="G8" s="53">
        <f>'DOE25'!K204+'DOE25'!K222+'DOE25'!K240</f>
        <v>3295.99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5913.49</v>
      </c>
      <c r="D9" s="244">
        <v>5913.49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4200</v>
      </c>
      <c r="D10" s="243"/>
      <c r="E10" s="244">
        <v>4200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43057.27</v>
      </c>
      <c r="D11" s="244">
        <v>43057.27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266652.37</v>
      </c>
      <c r="D12" s="20">
        <f>'DOE25'!L205+'DOE25'!L223+'DOE25'!L241-F12-G12</f>
        <v>265568.51</v>
      </c>
      <c r="E12" s="243"/>
      <c r="F12" s="255">
        <f>'DOE25'!J205+'DOE25'!J223+'DOE25'!J241</f>
        <v>0</v>
      </c>
      <c r="G12" s="53">
        <f>'DOE25'!K205+'DOE25'!K223+'DOE25'!K241</f>
        <v>1083.8599999999999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259827.85000000003</v>
      </c>
      <c r="D14" s="20">
        <f>'DOE25'!L207+'DOE25'!L225+'DOE25'!L243-F14-G14</f>
        <v>257247.21000000002</v>
      </c>
      <c r="E14" s="243"/>
      <c r="F14" s="255">
        <f>'DOE25'!J207+'DOE25'!J225+'DOE25'!J243</f>
        <v>2580.64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289015.76</v>
      </c>
      <c r="D15" s="20">
        <f>'DOE25'!L208+'DOE25'!L226+'DOE25'!L244-F15-G15</f>
        <v>289015.76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108321</v>
      </c>
      <c r="D25" s="243"/>
      <c r="E25" s="243"/>
      <c r="F25" s="258"/>
      <c r="G25" s="256"/>
      <c r="H25" s="257">
        <f>'DOE25'!L260+'DOE25'!L261+'DOE25'!L341+'DOE25'!L342</f>
        <v>108321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78160.3</v>
      </c>
      <c r="D29" s="20">
        <f>'DOE25'!L358+'DOE25'!L359+'DOE25'!L360-'DOE25'!I367-F29-G29</f>
        <v>78160.3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59666.14</v>
      </c>
      <c r="D31" s="20">
        <f>'DOE25'!L290+'DOE25'!L309+'DOE25'!L328+'DOE25'!L333+'DOE25'!L334+'DOE25'!L335-F31-G31</f>
        <v>33726.509999999995</v>
      </c>
      <c r="E31" s="243"/>
      <c r="F31" s="255">
        <f>'DOE25'!J290+'DOE25'!J309+'DOE25'!J328+'DOE25'!J333+'DOE25'!J334+'DOE25'!J335</f>
        <v>25115.97</v>
      </c>
      <c r="G31" s="53">
        <f>'DOE25'!K290+'DOE25'!K309+'DOE25'!K328+'DOE25'!K333+'DOE25'!K334+'DOE25'!K335</f>
        <v>823.66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5301208.1499999994</v>
      </c>
      <c r="E33" s="246">
        <f>SUM(E5:E31)</f>
        <v>108465.67000000001</v>
      </c>
      <c r="F33" s="246">
        <f>SUM(F5:F31)</f>
        <v>41968.210000000006</v>
      </c>
      <c r="G33" s="246">
        <f>SUM(G5:G31)</f>
        <v>10277.959999999999</v>
      </c>
      <c r="H33" s="246">
        <f>SUM(H5:H31)</f>
        <v>108321</v>
      </c>
    </row>
    <row r="35" spans="2:8" ht="12" thickBot="1" x14ac:dyDescent="0.25">
      <c r="B35" s="253" t="s">
        <v>847</v>
      </c>
      <c r="D35" s="254">
        <f>E33</f>
        <v>108465.67000000001</v>
      </c>
      <c r="E35" s="249"/>
    </row>
    <row r="36" spans="2:8" ht="12" thickTop="1" x14ac:dyDescent="0.2">
      <c r="B36" t="s">
        <v>815</v>
      </c>
      <c r="D36" s="20">
        <f>D33</f>
        <v>5301208.1499999994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227894.01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133283.35999999999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5029.42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30429.42</v>
      </c>
      <c r="D12" s="95">
        <f>'DOE25'!G13</f>
        <v>1846.1</v>
      </c>
      <c r="E12" s="95">
        <f>'DOE25'!H13</f>
        <v>3271.24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4105.79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787.24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259110.66999999998</v>
      </c>
      <c r="D18" s="41">
        <f>SUM(D8:D17)</f>
        <v>10981.310000000001</v>
      </c>
      <c r="E18" s="41">
        <f>SUM(E8:E17)</f>
        <v>3271.24</v>
      </c>
      <c r="F18" s="41">
        <f>SUM(F8:F17)</f>
        <v>0</v>
      </c>
      <c r="G18" s="41">
        <f>SUM(G8:G17)</f>
        <v>133283.35999999999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2168.4</v>
      </c>
      <c r="D21" s="95" t="str">
        <f>'DOE25'!G22</f>
        <v xml:space="preserve"> </v>
      </c>
      <c r="E21" s="95">
        <f>'DOE25'!H22</f>
        <v>2861.02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71814.45</v>
      </c>
      <c r="D22" s="95">
        <f>'DOE25'!G23</f>
        <v>981.31</v>
      </c>
      <c r="E22" s="95">
        <f>'DOE25'!H23</f>
        <v>410.22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10662.48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77956.09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162601.41999999998</v>
      </c>
      <c r="D31" s="41">
        <f>SUM(D21:D30)</f>
        <v>981.31</v>
      </c>
      <c r="E31" s="41">
        <f>SUM(E21:E30)</f>
        <v>3271.24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18318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133283.35999999999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78191.25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96509.25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133283.35999999999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259110.66999999998</v>
      </c>
      <c r="D51" s="41">
        <f>D50+D31</f>
        <v>10981.31</v>
      </c>
      <c r="E51" s="41">
        <f>E50+E31</f>
        <v>3271.24</v>
      </c>
      <c r="F51" s="41">
        <f>F50+F31</f>
        <v>0</v>
      </c>
      <c r="G51" s="41">
        <f>G50+G31</f>
        <v>133283.35999999999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3873672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2678.88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1196.95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2013.14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49944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28178.350000000002</v>
      </c>
      <c r="D61" s="95">
        <f>SUM('DOE25'!G98:G110)</f>
        <v>1253.96</v>
      </c>
      <c r="E61" s="95">
        <f>SUM('DOE25'!H98:H110)</f>
        <v>0</v>
      </c>
      <c r="F61" s="95">
        <f>SUM('DOE25'!I98:I110)</f>
        <v>0</v>
      </c>
      <c r="G61" s="95">
        <f>SUM('DOE25'!J98:J110)</f>
        <v>4395.8500000000004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32054.18</v>
      </c>
      <c r="D62" s="130">
        <f>SUM(D57:D61)</f>
        <v>51197.96</v>
      </c>
      <c r="E62" s="130">
        <f>SUM(E57:E61)</f>
        <v>0</v>
      </c>
      <c r="F62" s="130">
        <f>SUM(F57:F61)</f>
        <v>0</v>
      </c>
      <c r="G62" s="130">
        <f>SUM(G57:G61)</f>
        <v>6408.9900000000007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3905726.18</v>
      </c>
      <c r="D63" s="22">
        <f>D56+D62</f>
        <v>51197.96</v>
      </c>
      <c r="E63" s="22">
        <f>E56+E62</f>
        <v>0</v>
      </c>
      <c r="F63" s="22">
        <f>F56+F62</f>
        <v>0</v>
      </c>
      <c r="G63" s="22">
        <f>G56+G62</f>
        <v>6408.9900000000007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890091.29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604955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1495046.29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26016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56069.74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82.32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82085.739999999991</v>
      </c>
      <c r="D78" s="130">
        <f>SUM(D72:D77)</f>
        <v>82.32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1577132.03</v>
      </c>
      <c r="D81" s="130">
        <f>SUM(D79:D80)+D78+D70</f>
        <v>82.32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59187.86</v>
      </c>
      <c r="D88" s="95">
        <f>SUM('DOE25'!G153:G161)</f>
        <v>28125.57</v>
      </c>
      <c r="E88" s="95">
        <f>SUM('DOE25'!H153:H161)</f>
        <v>59666.14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59187.86</v>
      </c>
      <c r="D91" s="131">
        <f>SUM(D85:D90)</f>
        <v>28125.57</v>
      </c>
      <c r="E91" s="131">
        <f>SUM(E85:E90)</f>
        <v>59666.14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31681.25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31681.25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5542046.0700000003</v>
      </c>
      <c r="D104" s="86">
        <f>D63+D81+D91+D103</f>
        <v>111087.1</v>
      </c>
      <c r="E104" s="86">
        <f>E63+E81+E91+E103</f>
        <v>59666.14</v>
      </c>
      <c r="F104" s="86">
        <f>F63+F81+F91+F103</f>
        <v>0</v>
      </c>
      <c r="G104" s="86">
        <f>G63+G81+G103</f>
        <v>6408.9900000000007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2905492.33</v>
      </c>
      <c r="D109" s="24" t="s">
        <v>289</v>
      </c>
      <c r="E109" s="95">
        <f>('DOE25'!L276)+('DOE25'!L295)+('DOE25'!L314)</f>
        <v>58842.479999999996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842193.03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51708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3799393.3600000003</v>
      </c>
      <c r="D115" s="86">
        <f>SUM(D109:D114)</f>
        <v>0</v>
      </c>
      <c r="E115" s="86">
        <f>SUM(E109:E114)</f>
        <v>58842.479999999996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400366.45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148105.34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156532.41999999998</v>
      </c>
      <c r="D120" s="24" t="s">
        <v>289</v>
      </c>
      <c r="E120" s="95">
        <f>+('DOE25'!L283)+('DOE25'!L302)+('DOE25'!L321)</f>
        <v>823.66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266652.37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259827.85000000003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289015.76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111087.1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1520500.19</v>
      </c>
      <c r="D128" s="86">
        <f>SUM(D118:D127)</f>
        <v>111087.1</v>
      </c>
      <c r="E128" s="86">
        <f>SUM(E118:E127)</f>
        <v>823.66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91000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17321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31681.25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6408.99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-6408.99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3958.52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143960.76999999999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5463854.3200000003</v>
      </c>
      <c r="D145" s="86">
        <f>(D115+D128+D144)</f>
        <v>111087.1</v>
      </c>
      <c r="E145" s="86">
        <f>(E115+E128+E144)</f>
        <v>59666.14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105000</v>
      </c>
    </row>
    <row r="159" spans="1:9" x14ac:dyDescent="0.2">
      <c r="A159" s="22" t="s">
        <v>35</v>
      </c>
      <c r="B159" s="137">
        <f>'DOE25'!F498</f>
        <v>420000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420000</v>
      </c>
    </row>
    <row r="160" spans="1:9" x14ac:dyDescent="0.2">
      <c r="A160" s="22" t="s">
        <v>36</v>
      </c>
      <c r="B160" s="137">
        <f>'DOE25'!F499</f>
        <v>24475.25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24475.25</v>
      </c>
    </row>
    <row r="161" spans="1:7" x14ac:dyDescent="0.2">
      <c r="A161" s="22" t="s">
        <v>37</v>
      </c>
      <c r="B161" s="137">
        <f>'DOE25'!F500</f>
        <v>444475.25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444475.25</v>
      </c>
    </row>
    <row r="162" spans="1:7" x14ac:dyDescent="0.2">
      <c r="A162" s="22" t="s">
        <v>38</v>
      </c>
      <c r="B162" s="137">
        <f>'DOE25'!F501</f>
        <v>105000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105000</v>
      </c>
    </row>
    <row r="163" spans="1:7" x14ac:dyDescent="0.2">
      <c r="A163" s="22" t="s">
        <v>39</v>
      </c>
      <c r="B163" s="137">
        <f>'DOE25'!F502</f>
        <v>12937.25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12937.25</v>
      </c>
    </row>
    <row r="164" spans="1:7" x14ac:dyDescent="0.2">
      <c r="A164" s="22" t="s">
        <v>246</v>
      </c>
      <c r="B164" s="137">
        <f>'DOE25'!F503</f>
        <v>117937.25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117937.25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CHICHESTER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15823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15823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2964335</v>
      </c>
      <c r="D10" s="182">
        <f>ROUND((C10/$C$28)*100,1)</f>
        <v>54.3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842193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51708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400366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148105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157356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266652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259828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289016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17321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3958.52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59889.04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5460727.5599999996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5460727.5599999996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91000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3873672</v>
      </c>
      <c r="D35" s="182">
        <f t="shared" ref="D35:D40" si="1">ROUND((C35/$C$41)*100,1)</f>
        <v>68.7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38463.170000000391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1495046</v>
      </c>
      <c r="D37" s="182">
        <f t="shared" si="1"/>
        <v>26.5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82168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146980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5636329.1699999999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4" sqref="C34:M3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CHICHESTER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5" t="s">
        <v>914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5" t="s">
        <v>914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12</v>
      </c>
      <c r="C7" s="285" t="s">
        <v>914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2014-08-27T17:37:43Z</cp:lastPrinted>
  <dcterms:created xsi:type="dcterms:W3CDTF">1997-12-04T19:04:30Z</dcterms:created>
  <dcterms:modified xsi:type="dcterms:W3CDTF">2014-09-02T15:04:14Z</dcterms:modified>
</cp:coreProperties>
</file>